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75" windowWidth="18195" windowHeight="11820"/>
  </bookViews>
  <sheets>
    <sheet name="Deliveries to Republicans" sheetId="1" r:id="rId1"/>
    <sheet name="Deliveries to Nationalists" sheetId="2" r:id="rId2"/>
    <sheet name="Notes" sheetId="3" r:id="rId3"/>
    <sheet name="Scales of Weps Issuance" sheetId="4" r:id="rId4"/>
    <sheet name="Alpert Rep Strength" sheetId="5" r:id="rId5"/>
  </sheets>
  <definedNames>
    <definedName name="_xlnm._FilterDatabase" localSheetId="1" hidden="1">'Deliveries to Nationalists'!$A$1:$M$12</definedName>
    <definedName name="_xlnm._FilterDatabase" localSheetId="0" hidden="1">'Deliveries to Republicans'!$A$1:$M$106</definedName>
  </definedNames>
  <calcPr calcId="145621"/>
</workbook>
</file>

<file path=xl/calcChain.xml><?xml version="1.0" encoding="utf-8"?>
<calcChain xmlns="http://schemas.openxmlformats.org/spreadsheetml/2006/main">
  <c r="O26" i="5" l="1"/>
  <c r="O24" i="5"/>
  <c r="O23" i="5"/>
  <c r="O22" i="5"/>
  <c r="M26" i="5"/>
  <c r="M24" i="5"/>
  <c r="M23" i="5"/>
  <c r="M22" i="5"/>
  <c r="G26" i="5"/>
  <c r="G24" i="5"/>
  <c r="E26" i="5"/>
  <c r="E24" i="5"/>
  <c r="E14" i="5"/>
  <c r="E7" i="5"/>
  <c r="N8" i="4"/>
  <c r="M8" i="4"/>
  <c r="K8" i="4"/>
  <c r="E8" i="4"/>
  <c r="L8" i="4"/>
  <c r="C13" i="2" l="1"/>
  <c r="N7" i="4" l="1"/>
  <c r="M7" i="4"/>
  <c r="K7" i="4"/>
  <c r="J7" i="4"/>
  <c r="E7" i="4"/>
  <c r="E6" i="4"/>
  <c r="M6" i="4" s="1"/>
  <c r="K6" i="4"/>
  <c r="N6" i="4" s="1"/>
  <c r="J6" i="4"/>
  <c r="M5" i="4"/>
  <c r="K5" i="4"/>
  <c r="N5" i="4" s="1"/>
  <c r="E5" i="4"/>
  <c r="K4" i="4"/>
  <c r="N4" i="4" s="1"/>
  <c r="E4" i="4"/>
  <c r="M4" i="4" s="1"/>
  <c r="J4" i="4"/>
  <c r="N3" i="4"/>
  <c r="M3" i="4"/>
  <c r="E3" i="4"/>
  <c r="K3" i="4"/>
  <c r="J3" i="4"/>
  <c r="B3" i="4"/>
  <c r="H32" i="3" l="1"/>
  <c r="H13" i="2" l="1"/>
  <c r="C108" i="1" l="1"/>
  <c r="H108" i="1"/>
  <c r="H112" i="1" s="1"/>
</calcChain>
</file>

<file path=xl/comments1.xml><?xml version="1.0" encoding="utf-8"?>
<comments xmlns="http://schemas.openxmlformats.org/spreadsheetml/2006/main">
  <authors>
    <author>FOTW</author>
  </authors>
  <commentList>
    <comment ref="B5" authorId="0">
      <text>
        <r>
          <rPr>
            <b/>
            <sz val="9"/>
            <color indexed="81"/>
            <rFont val="Tahoma"/>
            <charset val="1"/>
          </rPr>
          <t>FOTW:</t>
        </r>
        <r>
          <rPr>
            <sz val="9"/>
            <color indexed="81"/>
            <rFont val="Tahoma"/>
            <charset val="1"/>
          </rPr>
          <t xml:space="preserve">
Includes carbines</t>
        </r>
      </text>
    </comment>
    <comment ref="B6" authorId="0">
      <text>
        <r>
          <rPr>
            <b/>
            <sz val="9"/>
            <color indexed="81"/>
            <rFont val="Tahoma"/>
            <charset val="1"/>
          </rPr>
          <t>FOTW:</t>
        </r>
        <r>
          <rPr>
            <sz val="9"/>
            <color indexed="81"/>
            <rFont val="Tahoma"/>
            <charset val="1"/>
          </rPr>
          <t xml:space="preserve">
Includes carbines</t>
        </r>
      </text>
    </comment>
  </commentList>
</comments>
</file>

<file path=xl/sharedStrings.xml><?xml version="1.0" encoding="utf-8"?>
<sst xmlns="http://schemas.openxmlformats.org/spreadsheetml/2006/main" count="990" uniqueCount="331">
  <si>
    <t>Source</t>
  </si>
  <si>
    <t>Ship</t>
  </si>
  <si>
    <t>Type</t>
  </si>
  <si>
    <t>Caliber</t>
  </si>
  <si>
    <t>Notes</t>
  </si>
  <si>
    <t>Model 1</t>
  </si>
  <si>
    <t xml:space="preserve">Model 2 </t>
  </si>
  <si>
    <t>Depart Date</t>
  </si>
  <si>
    <t>Arrive Date</t>
  </si>
  <si>
    <t>Depart Loc</t>
  </si>
  <si>
    <t>Arrive Loc</t>
  </si>
  <si>
    <t>Mexico</t>
  </si>
  <si>
    <t>Sil</t>
  </si>
  <si>
    <t>Santander</t>
  </si>
  <si>
    <t>Amount</t>
  </si>
  <si>
    <t>Rifles</t>
  </si>
  <si>
    <t>Mauser</t>
  </si>
  <si>
    <t>7mm Spanish</t>
  </si>
  <si>
    <t>Mendoza</t>
  </si>
  <si>
    <t>M1934</t>
  </si>
  <si>
    <t>Bramhill</t>
  </si>
  <si>
    <t>Czechoslovakia</t>
  </si>
  <si>
    <t>Hamburg</t>
  </si>
  <si>
    <t>Alicante</t>
  </si>
  <si>
    <t>ARs</t>
  </si>
  <si>
    <t>MGs</t>
  </si>
  <si>
    <t>Pistols</t>
  </si>
  <si>
    <t>7.92mm</t>
  </si>
  <si>
    <t>Arms for the CNT</t>
  </si>
  <si>
    <t>Ibai</t>
  </si>
  <si>
    <t>???</t>
  </si>
  <si>
    <t>6.5mm Japanese</t>
  </si>
  <si>
    <t>Bolivia</t>
  </si>
  <si>
    <t>7.65mm</t>
  </si>
  <si>
    <t>HMGs</t>
  </si>
  <si>
    <t>Vickers</t>
  </si>
  <si>
    <t>SMGs</t>
  </si>
  <si>
    <t>Bergmann</t>
  </si>
  <si>
    <t>MP18</t>
  </si>
  <si>
    <t>Veracruz</t>
  </si>
  <si>
    <t>Belgium</t>
  </si>
  <si>
    <t>No.</t>
  </si>
  <si>
    <t>Alice/Iciar</t>
  </si>
  <si>
    <t>Antwerp</t>
  </si>
  <si>
    <t>Bilbao</t>
  </si>
  <si>
    <t>Poland</t>
  </si>
  <si>
    <t>Azteca</t>
  </si>
  <si>
    <t>Danzig</t>
  </si>
  <si>
    <t>Polish-made BARs</t>
  </si>
  <si>
    <t>PWU</t>
  </si>
  <si>
    <t>Polish-made Mausers</t>
  </si>
  <si>
    <t>Rmk wz.28</t>
  </si>
  <si>
    <t>Kbk wz.29</t>
  </si>
  <si>
    <t>Le Havre</t>
  </si>
  <si>
    <t>Hillfern</t>
  </si>
  <si>
    <t>Arms for the CNT, one of the few cases of pistols being shipped</t>
  </si>
  <si>
    <t>Mannlicher</t>
  </si>
  <si>
    <t>M1895</t>
  </si>
  <si>
    <t>8mm Mannlicher</t>
  </si>
  <si>
    <t>Schwarzlose</t>
  </si>
  <si>
    <t>Maxim</t>
  </si>
  <si>
    <t>M08/18</t>
  </si>
  <si>
    <t>9mm Parabellum</t>
  </si>
  <si>
    <t>Warmond</t>
  </si>
  <si>
    <t>.303 British</t>
  </si>
  <si>
    <t>described as "aircraft machine-guns"</t>
  </si>
  <si>
    <t>Lebel</t>
  </si>
  <si>
    <t>8mm Lebel</t>
  </si>
  <si>
    <t>"a few thousand Japanese rifles," probably 6.5 Japanese; but these could have been M1913 Arisakas in 7mm Spanish produced for the Mexican army</t>
  </si>
  <si>
    <t>Saromid</t>
  </si>
  <si>
    <t>Japan</t>
  </si>
  <si>
    <t>M10/28</t>
  </si>
  <si>
    <t>7.62mm Russian</t>
  </si>
  <si>
    <t>M1890</t>
  </si>
  <si>
    <t>Or 2,600, manufactured in Erfurt. These were in 7.65mm Turkish originally, although some were modified in the 1930s to 7.92mm. Unclear how these went from the Poles.</t>
  </si>
  <si>
    <t>Given enthusiastic Mexican support for the Republicans, may have been late model FN M24 rifles or carbines, or vz. 33 short rifles</t>
  </si>
  <si>
    <t>Rambon</t>
  </si>
  <si>
    <t>Morna</t>
  </si>
  <si>
    <t>Berthier</t>
  </si>
  <si>
    <t>May have been Mausers. Lebel cartridges were certainly shipped later, with no record of Lebels or Berthiers being shipped in the interim.</t>
  </si>
  <si>
    <t>"Bergmann and Schneider [sic] light machine guns, 9mm," probably M18 SMGs</t>
  </si>
  <si>
    <t>Sarkani</t>
  </si>
  <si>
    <t>Finland</t>
  </si>
  <si>
    <t>Cieszyn</t>
  </si>
  <si>
    <t>Tinge</t>
  </si>
  <si>
    <t>M1888-90</t>
  </si>
  <si>
    <t>Al Racou</t>
  </si>
  <si>
    <t>MMGs</t>
  </si>
  <si>
    <t>Polish made Browning M1917s</t>
  </si>
  <si>
    <t>Heine</t>
  </si>
  <si>
    <t>LMGs</t>
  </si>
  <si>
    <t>Lewis</t>
  </si>
  <si>
    <t>Bess/Bass</t>
  </si>
  <si>
    <t>Lithuania</t>
  </si>
  <si>
    <t>Bjornoy/Bjornboy</t>
  </si>
  <si>
    <t>Memel</t>
  </si>
  <si>
    <t>Cartagena</t>
  </si>
  <si>
    <t>Dobesa</t>
  </si>
  <si>
    <t>Gdynia</t>
  </si>
  <si>
    <t>Probably 7mm or 7.92mm, as that ammo was shipped.</t>
  </si>
  <si>
    <t>Elaie/Elsie</t>
  </si>
  <si>
    <t>Baltic</t>
  </si>
  <si>
    <t>Colt</t>
  </si>
  <si>
    <t>M1895/1914</t>
  </si>
  <si>
    <t>Russia</t>
  </si>
  <si>
    <t>Tallinn</t>
  </si>
  <si>
    <t>Ploubazlanec</t>
  </si>
  <si>
    <t>Bassens</t>
  </si>
  <si>
    <t>Vickers-Berthier</t>
  </si>
  <si>
    <t>VB</t>
  </si>
  <si>
    <t>Polish rechambering of Russian gun.</t>
  </si>
  <si>
    <t>Paraguay</t>
  </si>
  <si>
    <t>Unclear how many were aboard.</t>
  </si>
  <si>
    <t>Unclear how many were aboard, may also have included "arms left over from other deals."</t>
  </si>
  <si>
    <t>Campeche</t>
  </si>
  <si>
    <t>Feodosia</t>
  </si>
  <si>
    <t>Vetterli</t>
  </si>
  <si>
    <t>Arisaka</t>
  </si>
  <si>
    <t>Type 30</t>
  </si>
  <si>
    <t>11mm French</t>
  </si>
  <si>
    <t>M1871</t>
  </si>
  <si>
    <t>Mle 1884</t>
  </si>
  <si>
    <t>Gras-Kropatschek</t>
  </si>
  <si>
    <t>Or perhaps Mle 1885</t>
  </si>
  <si>
    <t>Saint-Etienne</t>
  </si>
  <si>
    <t>M1907</t>
  </si>
  <si>
    <t>350 total, possibly other types also</t>
  </si>
  <si>
    <t>MG08/15</t>
  </si>
  <si>
    <t>Hotchkiss</t>
  </si>
  <si>
    <t>M1909</t>
  </si>
  <si>
    <t>MG08 mentioned, but presumably /15 version if listed as a LMG.</t>
  </si>
  <si>
    <t>Probably 8mm Lebel or .303 British</t>
  </si>
  <si>
    <t>Andreev</t>
  </si>
  <si>
    <t>Leningrad</t>
  </si>
  <si>
    <t>Winchester</t>
  </si>
  <si>
    <t xml:space="preserve">Gras  </t>
  </si>
  <si>
    <t>Kursk</t>
  </si>
  <si>
    <t>Sevastopol</t>
  </si>
  <si>
    <t>Degtyarev</t>
  </si>
  <si>
    <t>DT</t>
  </si>
  <si>
    <t>Blagoev</t>
  </si>
  <si>
    <t>Black Sea</t>
  </si>
  <si>
    <t>M1910</t>
  </si>
  <si>
    <t>Artza Mendi</t>
  </si>
  <si>
    <t>M.07/12</t>
  </si>
  <si>
    <t>Although Czech sourced, described as 07/12 guns rather than 07/24 guns</t>
  </si>
  <si>
    <t>Described as " Austrian submachineguns, old, 08/18"</t>
  </si>
  <si>
    <t>Lee-Enfield</t>
  </si>
  <si>
    <t>Cabo Palos</t>
  </si>
  <si>
    <t>Assorted</t>
  </si>
  <si>
    <t>Chauchat</t>
  </si>
  <si>
    <t>Probably this caliber as HMG ammo was idenified as a single lot.</t>
  </si>
  <si>
    <t>Likely this caliber as lot of ammo shipped for them specifically.</t>
  </si>
  <si>
    <t>Sac-2</t>
  </si>
  <si>
    <t>Mar Blanco</t>
  </si>
  <si>
    <t>Delivered with 7.62mm ammo, so probably more Russian guns.</t>
  </si>
  <si>
    <t>Darro</t>
  </si>
  <si>
    <t>?-Mar-37</t>
  </si>
  <si>
    <t>DP</t>
  </si>
  <si>
    <t>Vaga</t>
  </si>
  <si>
    <t>Purchased in Paris; unclear if they were delivered.</t>
  </si>
  <si>
    <r>
      <t>Cabo San Tom</t>
    </r>
    <r>
      <rPr>
        <sz val="11"/>
        <color theme="1"/>
        <rFont val="Calibri"/>
        <family val="2"/>
      </rPr>
      <t>é</t>
    </r>
  </si>
  <si>
    <t>Maxim-Tokarev</t>
  </si>
  <si>
    <t>"Maxim-Tokarev M 08/15"</t>
  </si>
  <si>
    <t>Tank MGs</t>
  </si>
  <si>
    <t>"Foreign rifles." Outsize shipment of "foreign cartridges"--more than 4,000 per rifle</t>
  </si>
  <si>
    <r>
      <t>Cabo San Agust</t>
    </r>
    <r>
      <rPr>
        <sz val="11"/>
        <color theme="1"/>
        <rFont val="Calibri"/>
        <family val="2"/>
      </rPr>
      <t>í</t>
    </r>
    <r>
      <rPr>
        <i/>
        <sz val="11"/>
        <color theme="1"/>
        <rFont val="Calibri"/>
        <family val="2"/>
        <scheme val="minor"/>
      </rPr>
      <t>n</t>
    </r>
  </si>
  <si>
    <t>M91/30</t>
  </si>
  <si>
    <t>Guilvinec</t>
  </si>
  <si>
    <t>Murmansk</t>
  </si>
  <si>
    <t>Marseille</t>
  </si>
  <si>
    <t>Some question as to its destination.</t>
  </si>
  <si>
    <t>wz.30</t>
  </si>
  <si>
    <t>Bonafacio</t>
  </si>
  <si>
    <t>"M34." Mle 1934 Berthiers? Mendoza C-1934s? Madsen M1934s?) No separate listing of ammo.</t>
  </si>
  <si>
    <t>DP and DT</t>
  </si>
  <si>
    <t>Ain el Turk</t>
  </si>
  <si>
    <t>Gravelines</t>
  </si>
  <si>
    <r>
      <t xml:space="preserve">Czech.  </t>
    </r>
    <r>
      <rPr>
        <i/>
        <sz val="11"/>
        <color theme="1"/>
        <rFont val="Calibri"/>
        <family val="2"/>
        <scheme val="minor"/>
      </rPr>
      <t>Mauser Rifles of the World</t>
    </r>
    <r>
      <rPr>
        <sz val="11"/>
        <color theme="1"/>
        <rFont val="Calibri"/>
        <family val="2"/>
        <scheme val="minor"/>
      </rPr>
      <t xml:space="preserve"> says Vz.24, but only 40,000.</t>
    </r>
  </si>
  <si>
    <t>Probably Lee-Enfields, may also have been M1914s or Ross rifles.</t>
  </si>
  <si>
    <t>vz.24</t>
  </si>
  <si>
    <t>Brno</t>
  </si>
  <si>
    <t>Some of this type possibly included.</t>
  </si>
  <si>
    <t>10.4mm</t>
  </si>
  <si>
    <t>Mosin Nagant</t>
  </si>
  <si>
    <t>Final voyages</t>
  </si>
  <si>
    <t>Last three entries for arms delivered to French ports in final three to seven voyages and not returned to Russia.</t>
  </si>
  <si>
    <t>Final voyages took place from Dec 1938 through Feb 1939.</t>
  </si>
  <si>
    <t>Total Arms:</t>
  </si>
  <si>
    <t>It is likely that the Republicans received other arms as well.</t>
  </si>
  <si>
    <r>
      <t xml:space="preserve">Republican deliveries are based on Howson, </t>
    </r>
    <r>
      <rPr>
        <i/>
        <sz val="11"/>
        <color theme="1"/>
        <rFont val="Calibri"/>
        <family val="2"/>
        <scheme val="minor"/>
      </rPr>
      <t>Arms for Spain</t>
    </r>
    <r>
      <rPr>
        <sz val="11"/>
        <color theme="1"/>
        <rFont val="Calibri"/>
        <family val="2"/>
        <scheme val="minor"/>
      </rPr>
      <t>, and the Polish and Russian sources that he cites.</t>
    </r>
  </si>
  <si>
    <t>The list omits several deliveries that did not include small arms, but did include artillery, tanks, aircraft, etc.</t>
  </si>
  <si>
    <t>The listed deliveries also included artillery, tanks, aircraft, etc. in many cases.</t>
  </si>
  <si>
    <t>Almost all deliveries also included ammunition for the arms being delivered.</t>
  </si>
  <si>
    <t>Deliveries to Bilbao would have gone to the Basques, who were cut off from the rest of Republican Spain for most of the war.</t>
  </si>
  <si>
    <t>Howson says that the Republicans retained 662 Hotchkiss HMGs and about 1,000 Hotchkiss LMGs.</t>
  </si>
  <si>
    <t>Germany</t>
  </si>
  <si>
    <t>St. Jean-de-Luz</t>
  </si>
  <si>
    <t>Delivered to the Carlists in France.</t>
  </si>
  <si>
    <t>Magellanes</t>
  </si>
  <si>
    <t>Mexican Mausers, described as "old."</t>
  </si>
  <si>
    <t>Howson: perhaps 2,000 rifles shipped from Lithuania to the Republicans, but no details on types, numbers, or delivery dates, (215)</t>
  </si>
  <si>
    <r>
      <t xml:space="preserve">Howson: 1,200 MGs rejected by the Turks and sold to the Greeks resold to the Republicans and brought in on </t>
    </r>
    <r>
      <rPr>
        <i/>
        <sz val="11"/>
        <color theme="1"/>
        <rFont val="Calibri"/>
        <family val="2"/>
        <scheme val="minor"/>
      </rPr>
      <t>Campillo</t>
    </r>
    <r>
      <rPr>
        <sz val="11"/>
        <color theme="1"/>
        <rFont val="Calibri"/>
        <family val="2"/>
        <scheme val="minor"/>
      </rPr>
      <t xml:space="preserve"> or </t>
    </r>
    <r>
      <rPr>
        <i/>
        <sz val="11"/>
        <color theme="1"/>
        <rFont val="Calibri"/>
        <family val="2"/>
        <scheme val="minor"/>
      </rPr>
      <t>Campomanes.</t>
    </r>
    <r>
      <rPr>
        <sz val="11"/>
        <color theme="1"/>
        <rFont val="Calibri"/>
        <family val="2"/>
        <scheme val="minor"/>
      </rPr>
      <t xml:space="preserve"> (223)</t>
    </r>
  </si>
  <si>
    <t>Howson estimates that there were about 500,000 rifles in Spain at the outbreak of the war and that the Republicans retained about 200,000 of these but lost as many as 70,000 in the early fighting. (28-9)</t>
  </si>
  <si>
    <t>Howson: at least 250 Bergmann "machine rifles" transported by Falangists from Portugal to Spain. (231) Possibly MP18s or MG15nAs.</t>
  </si>
  <si>
    <t>Howson: Mauser rifles made in Augsburg, ordered by the Greeks, and re-exported to Republicans but no details on types, numbers, or delivery dates. (199)</t>
  </si>
  <si>
    <t>Howson also estimates that there were 2,000 Hotchkiss HMGs and 3,000 Hotchkiss Model 22 O.C. LMGs in Spain (both types maunfactured under license in Spain).</t>
  </si>
  <si>
    <t>Silvia</t>
  </si>
  <si>
    <t>Chauchats</t>
  </si>
  <si>
    <t>Diverted from Republicans, Polish arms said to be in bad condition.</t>
  </si>
  <si>
    <t>MG15nA</t>
  </si>
  <si>
    <t>Diverted from Republicans, Polish arms said to be in bad condition. Said to be MG15 rather than MP18 due to Polish "rmk" designation.</t>
  </si>
  <si>
    <t>Howson suggests these were loaded with knowledge that Nationalists would intercept the ship.</t>
  </si>
  <si>
    <t>"Rifles and carbines." Howson suggests these were loaded with knowledge that Nationalists would intercept the ship.</t>
  </si>
  <si>
    <t>Hordena</t>
  </si>
  <si>
    <t>Model 1888</t>
  </si>
  <si>
    <t>Captured at sea by Nationalists.</t>
  </si>
  <si>
    <t>Also shipped "spares for Bergmann light machine guns."</t>
  </si>
  <si>
    <r>
      <t xml:space="preserve">Howson: </t>
    </r>
    <r>
      <rPr>
        <i/>
        <sz val="11"/>
        <color theme="1"/>
        <rFont val="Calibri"/>
        <family val="2"/>
        <scheme val="minor"/>
      </rPr>
      <t>Yorkbrook</t>
    </r>
    <r>
      <rPr>
        <sz val="11"/>
        <color theme="1"/>
        <rFont val="Calibri"/>
        <family val="2"/>
        <scheme val="minor"/>
      </rPr>
      <t xml:space="preserve"> made three deliveries to Bilbao through 12 Mar 1936, but most of the arms delivered were defective or useless. (195)</t>
    </r>
  </si>
  <si>
    <t>Howson: Republican troops surrendered 3,250 Erma MPE SMGs when crossing into France for internment at the end of the war. (277)</t>
  </si>
  <si>
    <t>I found little information on German and Italian arms deliveries to the Nationalists, as the accounts stress sending troops. There must have been some aid in the form of arms.</t>
  </si>
  <si>
    <t>M1891</t>
  </si>
  <si>
    <t>Model 88-90</t>
  </si>
  <si>
    <t>8 x 52mmR</t>
  </si>
  <si>
    <t>8 x 50mmR</t>
  </si>
  <si>
    <t>Unclear if supplied with "semi-smokless" cartridges.</t>
  </si>
  <si>
    <t>Total Arms</t>
  </si>
  <si>
    <t>Unclear if these were converted to the 8x56mm spitzer cartridge.</t>
  </si>
  <si>
    <t>Unclear if these were converted to the 8x56mm spitzer cartridge. Total of 7,000 Mannlicher in ship, of various types.</t>
  </si>
  <si>
    <t>Grand total:</t>
  </si>
  <si>
    <t>Grand Total:</t>
  </si>
  <si>
    <t>Country of Origin</t>
  </si>
  <si>
    <t>Austria</t>
  </si>
  <si>
    <t>Gras Kropotschek</t>
  </si>
  <si>
    <t>11mm</t>
  </si>
  <si>
    <t>8mm</t>
  </si>
  <si>
    <t>France</t>
  </si>
  <si>
    <t xml:space="preserve">Gras   </t>
  </si>
  <si>
    <t>Italy</t>
  </si>
  <si>
    <t>Arisaka Type 30</t>
  </si>
  <si>
    <t>6.5mm</t>
  </si>
  <si>
    <t>Poland or Germany</t>
  </si>
  <si>
    <t>United Kingdom</t>
  </si>
  <si>
    <t>.303 cal.</t>
  </si>
  <si>
    <t>Canada</t>
  </si>
  <si>
    <t>Ross</t>
  </si>
  <si>
    <t>USA</t>
  </si>
  <si>
    <t>Winchester M1895</t>
  </si>
  <si>
    <t>7.62mm</t>
  </si>
  <si>
    <t>Number</t>
  </si>
  <si>
    <t>The Gras Kropotscheks are actually French Gras rifles modified with the Kropotschek tube magazine system.</t>
  </si>
  <si>
    <t>The Wikipedia page on the Italian Vetterli rifle says that it was Vetterli-Vitali conversions that were shipped to Russian and then found their way to Spain.</t>
  </si>
  <si>
    <t>20,350 total, possibly other types as well, Vetterlis were apparently single-shot weapons captured by the Russians from the Turks. But see Notes.</t>
  </si>
  <si>
    <t>Not all the arms shipped from Russian ports came from Russian arsenals. Russia also acted as "cover" for some arms bought by the Republicans in other countries.</t>
  </si>
  <si>
    <t>Hobson provides the following summary of "foreign" rifles shipped by the Russians to Spain in 1936: (138)</t>
  </si>
  <si>
    <t>(1000 specifically identified in shipment manifests)</t>
  </si>
  <si>
    <t>(900 specifically identified in shipment manifests)</t>
  </si>
  <si>
    <t>(shipping manifests show two separate 9000 gun shipments, leaving just three days apart)</t>
  </si>
  <si>
    <t>(no record of these in shipping manifests)</t>
  </si>
  <si>
    <t>"Assorted" in ship manifest.</t>
  </si>
  <si>
    <t>These numbers do not foot to the details of  the shipments. The details show two shipments of Winchesters, each of 9,000 rifles, separated by only three days.</t>
  </si>
  <si>
    <t>If the shipment of 10,000 "foreign" rifles in 1937 is included, there's room enough for the Gras rifles plus another 5,455 Arisakas, Rosses, Mannlichers, and Mausers.</t>
  </si>
  <si>
    <t>Odd that such low numbers of foreign rifles shipped from Russia. She apparently got 400,000 Gras rifles from the French, 299,000 Winchesters, 600,000 Arisakas, etc.</t>
  </si>
  <si>
    <t>Could also have been some Type 38s, and carbines as well as rifles. Could also have been some of the 34,400 Type 38s that Arisaka had produced in 7mm Spanish for Mexico but never delivered.</t>
  </si>
  <si>
    <t>(no record of these in shipping manifests, possibly a reference to the Berthiers, which used a Mannlicher mechanism?)</t>
  </si>
  <si>
    <t>The details do not show 10,000 Gras being shipped in 1936. If the other numbers are accurate, no more than 4,545 Gras could have shipped (and that assumes no Arisakas, Rosses, Mannlichers or Mausers).</t>
  </si>
  <si>
    <t>Proportions of types shipped is interesting: 96% rifles, 2% AR and LMG, 1% HMG and MMG, less and 1% unknown class MG, pistols, SMG.</t>
  </si>
  <si>
    <t xml:space="preserve">Records have Russian shipping about 380,000 rifles, of which perhaps 67,000 (18%) were not Mosins or Czech vz.24s. </t>
  </si>
  <si>
    <t>Compare to US 1944 infantry regiment, which had 230 AR and MG versus 2757 rifles, carbines and SMG--about 7.7% of the total.</t>
  </si>
  <si>
    <t>Unit</t>
  </si>
  <si>
    <t>Carbines</t>
  </si>
  <si>
    <t>Ars</t>
  </si>
  <si>
    <t>Men</t>
  </si>
  <si>
    <t>US Inf Div 15 Jul 43</t>
  </si>
  <si>
    <t>AR/MG Tot</t>
  </si>
  <si>
    <t>R-C-SMG Tot</t>
  </si>
  <si>
    <t>US Inf Div 1 Nov 40</t>
  </si>
  <si>
    <t>Ger Inf Div n.A. 1944</t>
  </si>
  <si>
    <t>Rus Inf Div (end of war)</t>
  </si>
  <si>
    <t>Br Inf Div 1939</t>
  </si>
  <si>
    <r>
      <t xml:space="preserve">Howson: </t>
    </r>
    <r>
      <rPr>
        <i/>
        <sz val="11"/>
        <color theme="1"/>
        <rFont val="Calibri"/>
        <family val="2"/>
        <scheme val="minor"/>
      </rPr>
      <t>Mar Cant</t>
    </r>
    <r>
      <rPr>
        <sz val="11"/>
        <color theme="1"/>
        <rFont val="Calibri"/>
        <family val="2"/>
      </rPr>
      <t>á</t>
    </r>
    <r>
      <rPr>
        <i/>
        <sz val="11"/>
        <color theme="1"/>
        <rFont val="Calibri"/>
        <family val="2"/>
        <scheme val="minor"/>
      </rPr>
      <t>brico</t>
    </r>
    <r>
      <rPr>
        <sz val="11"/>
        <color theme="1"/>
        <rFont val="Calibri"/>
        <family val="2"/>
        <scheme val="minor"/>
      </rPr>
      <t xml:space="preserve"> loaded Mexican arms at Veracruz in Jan 1937, but was intercepted by the Nationalists. (183)</t>
    </r>
  </si>
  <si>
    <t>Cells with blue backgrounds contain data that are logical suppositions but not directly given by the source.</t>
  </si>
  <si>
    <t>M1895 carb</t>
  </si>
  <si>
    <t>If the Vetterlis are correctly identified as M1871 models, then they would seem to have been of Swiss manufacture rather than Italian. I found no record of either country exporting rifles to Turkey. Nor am I aware of the Swiss ever exporting arms, although they obviously licensed the Vetterli system to Italy.</t>
  </si>
  <si>
    <t>Foreign</t>
  </si>
  <si>
    <t>Foreign?</t>
  </si>
  <si>
    <t xml:space="preserve">The details show a total of 48,825 "foreign" rifles shipped in 1936, if all 18,000 Winchesters are counted. </t>
  </si>
  <si>
    <t>No</t>
  </si>
  <si>
    <t>Axpe Mendi/Carl Lords</t>
  </si>
  <si>
    <t>Half of shipment destined for Republicans, transferred to German ship at sea. Date is date of transfer. (197)</t>
  </si>
  <si>
    <t>Axpe Mendi</t>
  </si>
  <si>
    <t>See notes for Nationalist deliveries</t>
  </si>
  <si>
    <t>Total Lots:</t>
  </si>
  <si>
    <t>Howson implies that shipments from Russia labelled simply "rifles" were Mosin Nagants</t>
  </si>
  <si>
    <t>Czech. Military Weapons says ZB 26, ZB 30 and ZB 53 all received during civil war (337).</t>
  </si>
  <si>
    <t>Rep Spanish Mixed Bde</t>
  </si>
  <si>
    <t>Inf, cav, art, eng</t>
  </si>
  <si>
    <t>All branches</t>
  </si>
  <si>
    <t>On leave</t>
  </si>
  <si>
    <t>Grand total</t>
  </si>
  <si>
    <t>Nationalist Zone</t>
  </si>
  <si>
    <t>Republican Zone</t>
  </si>
  <si>
    <t>"Main Arms"</t>
  </si>
  <si>
    <t>(Alpert p.19)</t>
  </si>
  <si>
    <t>Initial available manpower</t>
  </si>
  <si>
    <t>(presumably inf, cav, art, eng)</t>
  </si>
  <si>
    <t>Republicans</t>
  </si>
  <si>
    <t>Nationalists</t>
  </si>
  <si>
    <t>Infantry</t>
  </si>
  <si>
    <t>Artillery</t>
  </si>
  <si>
    <t>Calvary</t>
  </si>
  <si>
    <t>Engineers</t>
  </si>
  <si>
    <t>Total</t>
  </si>
  <si>
    <t>Tanks</t>
  </si>
  <si>
    <t>Number of men in barracks</t>
  </si>
  <si>
    <t>Paramilitary forces</t>
  </si>
  <si>
    <t>Guardia Civil</t>
  </si>
  <si>
    <t>Carabineros</t>
  </si>
  <si>
    <t>Guardia Aslato</t>
  </si>
  <si>
    <t>Split of paramilitary comandancias</t>
  </si>
  <si>
    <t>Republican</t>
  </si>
  <si>
    <t>Nationalist</t>
  </si>
  <si>
    <t>(Alpert p.20)</t>
  </si>
  <si>
    <t>(Alpert p. 21)</t>
  </si>
  <si>
    <t>Split of paramilitary forces if split proportionate to comandancias</t>
  </si>
  <si>
    <t>Alpert puts strength of Army of Africa at 30383, but notes that a number were draftees with little training (1-2), that Foreign Legion and Moroccan units were the only veterans</t>
  </si>
  <si>
    <t>Alpert notes that numbers above only reflect location of units at the start of the revolt. Units in the Republican zone may have been aligned with the revolt and vice versa.</t>
  </si>
  <si>
    <t>(Alpert, 315)</t>
  </si>
  <si>
    <t>Type not specified, probably M1891.</t>
  </si>
  <si>
    <t>"Russian rifles and spare parts, old." Probably M1891 Mosin-Nagants</t>
  </si>
  <si>
    <t>Apparently the first Russian-made rifles to reach Spain. (Or at least Russian designed, as some or all may have been made in the USA under a Russian contract.)</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</si>
</sst>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 &quot;-&quot;??_);_(@_)"/>
    <numFmt numFmtId="164" formatCode="_(* #,##0_);_(* \(#,##0\);_(* &quot;-&quot;??_);_(@_)"/>
    <numFmt numFmtId="165" formatCode="0.0%"/>
  </numFmts>
  <fonts count="8" x14ac:knownFonts="1">
    <font>
      <sz val="11"/>
      <color theme="1"/>
      <name val="Calibri"/>
      <family val="2"/>
      <scheme val="minor"/>
    </font>
    <font>
      <sz val="11"/>
      <color theme="1"/>
      <name val="Calibri"/>
      <family val="2"/>
      <scheme val="minor"/>
    </font>
    <font>
      <b/>
      <sz val="11"/>
      <color theme="1"/>
      <name val="Calibri"/>
      <family val="2"/>
      <scheme val="minor"/>
    </font>
    <font>
      <i/>
      <sz val="11"/>
      <color theme="1"/>
      <name val="Calibri"/>
      <family val="2"/>
      <scheme val="minor"/>
    </font>
    <font>
      <sz val="11"/>
      <color theme="1"/>
      <name val="Calibri"/>
      <family val="2"/>
    </font>
    <font>
      <u/>
      <sz val="11"/>
      <color theme="1"/>
      <name val="Calibri"/>
      <family val="2"/>
      <scheme val="minor"/>
    </font>
    <font>
      <sz val="9"/>
      <color indexed="81"/>
      <name val="Tahoma"/>
      <charset val="1"/>
    </font>
    <font>
      <b/>
      <sz val="9"/>
      <color indexed="81"/>
      <name val="Tahoma"/>
      <charset val="1"/>
    </font>
  </fonts>
  <fills count="4">
    <fill>
      <patternFill patternType="none"/>
    </fill>
    <fill>
      <patternFill patternType="gray125"/>
    </fill>
    <fill>
      <patternFill patternType="solid">
        <fgColor theme="8" tint="0.79998168889431442"/>
        <bgColor indexed="64"/>
      </patternFill>
    </fill>
    <fill>
      <patternFill patternType="solid">
        <fgColor theme="4" tint="0.79998168889431442"/>
        <bgColor indexed="64"/>
      </patternFill>
    </fill>
  </fills>
  <borders count="2">
    <border>
      <left/>
      <right/>
      <top/>
      <bottom/>
      <diagonal/>
    </border>
    <border>
      <left/>
      <right style="thin">
        <color indexed="64"/>
      </right>
      <top/>
      <bottom/>
      <diagonal/>
    </border>
  </borders>
  <cellStyleXfs count="3">
    <xf numFmtId="0" fontId="0" fillId="0" borderId="0"/>
    <xf numFmtId="43" fontId="1" fillId="0" borderId="0" applyFont="0" applyFill="0" applyBorder="0" applyAlignment="0" applyProtection="0"/>
    <xf numFmtId="9" fontId="1" fillId="0" borderId="0" applyFont="0" applyFill="0" applyBorder="0" applyAlignment="0" applyProtection="0"/>
  </cellStyleXfs>
  <cellXfs count="24">
    <xf numFmtId="0" fontId="0" fillId="0" borderId="0" xfId="0"/>
    <xf numFmtId="0" fontId="2" fillId="0" borderId="0" xfId="0" applyFont="1"/>
    <xf numFmtId="15" fontId="0" fillId="0" borderId="0" xfId="0" applyNumberFormat="1"/>
    <xf numFmtId="164" fontId="0" fillId="0" borderId="0" xfId="1" applyNumberFormat="1" applyFont="1"/>
    <xf numFmtId="0" fontId="3" fillId="0" borderId="0" xfId="0" applyFont="1"/>
    <xf numFmtId="0" fontId="0" fillId="0" borderId="0" xfId="0" applyFont="1"/>
    <xf numFmtId="15" fontId="0" fillId="0" borderId="0" xfId="0" applyNumberFormat="1" applyFont="1"/>
    <xf numFmtId="164" fontId="2" fillId="0" borderId="0" xfId="1" applyNumberFormat="1" applyFont="1"/>
    <xf numFmtId="0" fontId="0" fillId="2" borderId="0" xfId="0" applyFill="1"/>
    <xf numFmtId="0" fontId="0" fillId="2" borderId="0" xfId="0" applyFont="1" applyFill="1"/>
    <xf numFmtId="0" fontId="0" fillId="0" borderId="0" xfId="0" applyFont="1" applyFill="1"/>
    <xf numFmtId="0" fontId="0" fillId="0" borderId="0" xfId="0" applyFill="1"/>
    <xf numFmtId="164" fontId="0" fillId="0" borderId="1" xfId="1" applyNumberFormat="1" applyFont="1" applyBorder="1"/>
    <xf numFmtId="0" fontId="0" fillId="0" borderId="0" xfId="0" applyFont="1" applyFill="1" applyBorder="1"/>
    <xf numFmtId="164" fontId="0" fillId="0" borderId="0" xfId="1" applyNumberFormat="1" applyFont="1" applyBorder="1"/>
    <xf numFmtId="15" fontId="0" fillId="0" borderId="0" xfId="0" applyNumberFormat="1" applyAlignment="1">
      <alignment horizontal="right"/>
    </xf>
    <xf numFmtId="17" fontId="0" fillId="0" borderId="0" xfId="0" applyNumberFormat="1"/>
    <xf numFmtId="164" fontId="1" fillId="0" borderId="0" xfId="1" applyNumberFormat="1" applyFont="1"/>
    <xf numFmtId="0" fontId="0" fillId="0" borderId="1" xfId="0" applyBorder="1"/>
    <xf numFmtId="9" fontId="0" fillId="0" borderId="0" xfId="2" applyFont="1"/>
    <xf numFmtId="0" fontId="5" fillId="0" borderId="0" xfId="0" applyFont="1"/>
    <xf numFmtId="165" fontId="0" fillId="0" borderId="0" xfId="2" applyNumberFormat="1" applyFont="1"/>
    <xf numFmtId="0" fontId="0" fillId="3" borderId="0" xfId="0" applyFont="1" applyFill="1"/>
    <xf numFmtId="1" fontId="0" fillId="0" borderId="0" xfId="0" applyNumberFormat="1"/>
  </cellXfs>
  <cellStyles count="3">
    <cellStyle name="Comma" xfId="1" builtinId="3"/>
    <cellStyle name="Normal" xfId="0" builtinId="0"/>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12"/>
  <sheetViews>
    <sheetView tabSelected="1" topLeftCell="C1" workbookViewId="0">
      <pane ySplit="1" topLeftCell="A2" activePane="bottomLeft" state="frozen"/>
      <selection pane="bottomLeft" activeCell="M47" sqref="M47"/>
    </sheetView>
  </sheetViews>
  <sheetFormatPr defaultRowHeight="15" x14ac:dyDescent="0.25"/>
  <cols>
    <col min="1" max="1" width="5.7109375" customWidth="1"/>
    <col min="2" max="2" width="15.28515625" customWidth="1"/>
    <col min="3" max="3" width="17.140625" style="4" customWidth="1"/>
    <col min="4" max="4" width="11" customWidth="1"/>
    <col min="5" max="5" width="13" customWidth="1"/>
    <col min="6" max="6" width="12.140625" customWidth="1"/>
    <col min="7" max="7" width="11.5703125" customWidth="1"/>
    <col min="8" max="8" width="11.5703125" style="3" customWidth="1"/>
    <col min="9" max="9" width="10.42578125" customWidth="1"/>
    <col min="10" max="10" width="16.5703125" customWidth="1"/>
    <col min="11" max="11" width="11.7109375" customWidth="1"/>
    <col min="12" max="12" width="15.85546875" customWidth="1"/>
  </cols>
  <sheetData>
    <row r="1" spans="1:13" s="1" customFormat="1" x14ac:dyDescent="0.25">
      <c r="A1" s="1" t="s">
        <v>41</v>
      </c>
      <c r="B1" s="1" t="s">
        <v>0</v>
      </c>
      <c r="C1" s="1" t="s">
        <v>1</v>
      </c>
      <c r="D1" s="1" t="s">
        <v>9</v>
      </c>
      <c r="E1" s="1" t="s">
        <v>7</v>
      </c>
      <c r="F1" s="1" t="s">
        <v>10</v>
      </c>
      <c r="G1" s="1" t="s">
        <v>8</v>
      </c>
      <c r="H1" s="7" t="s">
        <v>14</v>
      </c>
      <c r="I1" s="1" t="s">
        <v>2</v>
      </c>
      <c r="J1" s="1" t="s">
        <v>5</v>
      </c>
      <c r="K1" s="1" t="s">
        <v>6</v>
      </c>
      <c r="L1" s="1" t="s">
        <v>3</v>
      </c>
      <c r="M1" s="1" t="s">
        <v>4</v>
      </c>
    </row>
    <row r="2" spans="1:13" s="5" customFormat="1" x14ac:dyDescent="0.25">
      <c r="A2" s="5">
        <v>1</v>
      </c>
      <c r="B2" s="5" t="s">
        <v>11</v>
      </c>
      <c r="C2" s="4" t="s">
        <v>199</v>
      </c>
      <c r="F2" s="5" t="s">
        <v>96</v>
      </c>
      <c r="G2" s="6">
        <v>13395</v>
      </c>
      <c r="H2" s="17">
        <v>20000</v>
      </c>
      <c r="I2" s="5" t="s">
        <v>15</v>
      </c>
      <c r="J2" s="5" t="s">
        <v>16</v>
      </c>
      <c r="K2" t="s">
        <v>57</v>
      </c>
      <c r="L2" s="5" t="s">
        <v>17</v>
      </c>
      <c r="M2" s="5" t="s">
        <v>200</v>
      </c>
    </row>
    <row r="3" spans="1:13" x14ac:dyDescent="0.25">
      <c r="A3">
        <v>2</v>
      </c>
      <c r="B3" t="s">
        <v>45</v>
      </c>
      <c r="C3" s="4" t="s">
        <v>46</v>
      </c>
      <c r="D3" t="s">
        <v>47</v>
      </c>
      <c r="E3" s="2">
        <v>13402</v>
      </c>
      <c r="H3" s="3">
        <v>200</v>
      </c>
      <c r="I3" t="s">
        <v>90</v>
      </c>
      <c r="J3" t="s">
        <v>49</v>
      </c>
      <c r="K3" t="s">
        <v>51</v>
      </c>
      <c r="L3" t="s">
        <v>27</v>
      </c>
      <c r="M3" t="s">
        <v>48</v>
      </c>
    </row>
    <row r="4" spans="1:13" x14ac:dyDescent="0.25">
      <c r="B4" t="s">
        <v>45</v>
      </c>
      <c r="C4" s="4" t="s">
        <v>46</v>
      </c>
      <c r="D4" t="s">
        <v>47</v>
      </c>
      <c r="E4" s="2">
        <v>13402</v>
      </c>
      <c r="H4" s="3">
        <v>19300</v>
      </c>
      <c r="I4" t="s">
        <v>15</v>
      </c>
      <c r="J4" t="s">
        <v>49</v>
      </c>
      <c r="K4" t="s">
        <v>52</v>
      </c>
      <c r="L4" t="s">
        <v>27</v>
      </c>
      <c r="M4" t="s">
        <v>50</v>
      </c>
    </row>
    <row r="5" spans="1:13" x14ac:dyDescent="0.25">
      <c r="A5">
        <v>3</v>
      </c>
      <c r="B5" s="5" t="s">
        <v>40</v>
      </c>
      <c r="C5" s="4" t="s">
        <v>42</v>
      </c>
      <c r="D5" t="s">
        <v>43</v>
      </c>
      <c r="E5" s="2">
        <v>13408</v>
      </c>
      <c r="F5" t="s">
        <v>44</v>
      </c>
      <c r="H5" s="3">
        <v>6000</v>
      </c>
      <c r="I5" t="s">
        <v>15</v>
      </c>
      <c r="J5" t="s">
        <v>16</v>
      </c>
    </row>
    <row r="6" spans="1:13" x14ac:dyDescent="0.25">
      <c r="B6" s="5" t="s">
        <v>40</v>
      </c>
      <c r="C6" s="4" t="s">
        <v>42</v>
      </c>
      <c r="D6" t="s">
        <v>43</v>
      </c>
      <c r="E6" s="2">
        <v>13408</v>
      </c>
      <c r="F6" t="s">
        <v>44</v>
      </c>
      <c r="H6" s="3">
        <v>100</v>
      </c>
      <c r="I6" t="s">
        <v>25</v>
      </c>
    </row>
    <row r="7" spans="1:13" s="5" customFormat="1" x14ac:dyDescent="0.25">
      <c r="A7">
        <v>4</v>
      </c>
      <c r="B7" s="5" t="s">
        <v>21</v>
      </c>
      <c r="C7" s="4" t="s">
        <v>20</v>
      </c>
      <c r="D7" s="5" t="s">
        <v>22</v>
      </c>
      <c r="E7" s="6">
        <v>13415</v>
      </c>
      <c r="F7" s="5" t="s">
        <v>23</v>
      </c>
      <c r="G7" s="6">
        <v>13424</v>
      </c>
      <c r="H7" s="3">
        <v>19000</v>
      </c>
      <c r="I7" s="5" t="s">
        <v>15</v>
      </c>
      <c r="L7" s="10" t="s">
        <v>27</v>
      </c>
      <c r="M7" s="5" t="s">
        <v>28</v>
      </c>
    </row>
    <row r="8" spans="1:13" s="5" customFormat="1" x14ac:dyDescent="0.25">
      <c r="A8"/>
      <c r="B8" s="5" t="s">
        <v>21</v>
      </c>
      <c r="C8" s="4" t="s">
        <v>20</v>
      </c>
      <c r="D8" s="5" t="s">
        <v>22</v>
      </c>
      <c r="E8" s="6">
        <v>13416</v>
      </c>
      <c r="F8" s="5" t="s">
        <v>23</v>
      </c>
      <c r="G8" s="6">
        <v>13424</v>
      </c>
      <c r="H8" s="3">
        <v>101</v>
      </c>
      <c r="I8" s="5" t="s">
        <v>25</v>
      </c>
      <c r="L8" s="10" t="s">
        <v>27</v>
      </c>
      <c r="M8" s="5" t="s">
        <v>28</v>
      </c>
    </row>
    <row r="9" spans="1:13" s="5" customFormat="1" x14ac:dyDescent="0.25">
      <c r="A9"/>
      <c r="B9" s="5" t="s">
        <v>21</v>
      </c>
      <c r="C9" s="4" t="s">
        <v>20</v>
      </c>
      <c r="D9" s="5" t="s">
        <v>22</v>
      </c>
      <c r="E9" s="6">
        <v>13417</v>
      </c>
      <c r="F9" s="5" t="s">
        <v>23</v>
      </c>
      <c r="G9" s="6">
        <v>13424</v>
      </c>
      <c r="H9" s="3">
        <v>4000</v>
      </c>
      <c r="I9" s="5" t="s">
        <v>26</v>
      </c>
      <c r="M9" s="5" t="s">
        <v>55</v>
      </c>
    </row>
    <row r="10" spans="1:13" s="5" customFormat="1" x14ac:dyDescent="0.25">
      <c r="A10">
        <v>5</v>
      </c>
      <c r="B10" s="5" t="s">
        <v>104</v>
      </c>
      <c r="C10" s="4" t="s">
        <v>114</v>
      </c>
      <c r="D10" s="5" t="s">
        <v>115</v>
      </c>
      <c r="E10" s="6">
        <v>13419</v>
      </c>
      <c r="G10" s="6">
        <v>13427</v>
      </c>
      <c r="H10" s="12">
        <v>20350</v>
      </c>
      <c r="I10" s="5" t="s">
        <v>15</v>
      </c>
      <c r="J10" s="5" t="s">
        <v>116</v>
      </c>
      <c r="K10" s="9" t="s">
        <v>120</v>
      </c>
      <c r="L10" s="5" t="s">
        <v>183</v>
      </c>
      <c r="M10" s="13" t="s">
        <v>252</v>
      </c>
    </row>
    <row r="11" spans="1:13" s="5" customFormat="1" x14ac:dyDescent="0.25">
      <c r="A11"/>
      <c r="B11" s="5" t="s">
        <v>104</v>
      </c>
      <c r="C11" s="4" t="s">
        <v>114</v>
      </c>
      <c r="D11" s="5" t="s">
        <v>115</v>
      </c>
      <c r="E11" s="6">
        <v>13419</v>
      </c>
      <c r="G11" s="6">
        <v>13427</v>
      </c>
      <c r="H11" s="12"/>
      <c r="I11" s="5" t="s">
        <v>15</v>
      </c>
      <c r="J11" s="5" t="s">
        <v>117</v>
      </c>
      <c r="K11" s="9" t="s">
        <v>118</v>
      </c>
      <c r="L11" s="5" t="s">
        <v>31</v>
      </c>
      <c r="M11" s="13" t="s">
        <v>263</v>
      </c>
    </row>
    <row r="12" spans="1:13" s="5" customFormat="1" x14ac:dyDescent="0.25">
      <c r="A12"/>
      <c r="B12" s="5" t="s">
        <v>104</v>
      </c>
      <c r="C12" s="4" t="s">
        <v>114</v>
      </c>
      <c r="D12" s="5" t="s">
        <v>115</v>
      </c>
      <c r="E12" s="6">
        <v>13419</v>
      </c>
      <c r="G12" s="6">
        <v>13427</v>
      </c>
      <c r="H12" s="12"/>
      <c r="I12" s="5" t="s">
        <v>15</v>
      </c>
      <c r="J12" s="5" t="s">
        <v>66</v>
      </c>
      <c r="L12" s="5" t="s">
        <v>67</v>
      </c>
    </row>
    <row r="13" spans="1:13" s="5" customFormat="1" x14ac:dyDescent="0.25">
      <c r="A13"/>
      <c r="B13" s="5" t="s">
        <v>104</v>
      </c>
      <c r="C13" s="4" t="s">
        <v>114</v>
      </c>
      <c r="D13" s="5" t="s">
        <v>115</v>
      </c>
      <c r="E13" s="6">
        <v>13419</v>
      </c>
      <c r="G13" s="6">
        <v>13427</v>
      </c>
      <c r="H13" s="12"/>
      <c r="I13" s="5" t="s">
        <v>15</v>
      </c>
      <c r="J13" s="5" t="s">
        <v>122</v>
      </c>
      <c r="K13" s="9" t="s">
        <v>121</v>
      </c>
      <c r="L13" s="9" t="s">
        <v>119</v>
      </c>
      <c r="M13" s="5" t="s">
        <v>123</v>
      </c>
    </row>
    <row r="14" spans="1:13" s="5" customFormat="1" x14ac:dyDescent="0.25">
      <c r="A14"/>
      <c r="B14" s="5" t="s">
        <v>104</v>
      </c>
      <c r="C14" s="4" t="s">
        <v>114</v>
      </c>
      <c r="D14" s="5" t="s">
        <v>115</v>
      </c>
      <c r="E14" s="6">
        <v>13419</v>
      </c>
      <c r="G14" s="6">
        <v>13427</v>
      </c>
      <c r="H14" s="12">
        <v>350</v>
      </c>
      <c r="I14" s="13" t="s">
        <v>34</v>
      </c>
      <c r="J14" s="5" t="s">
        <v>124</v>
      </c>
      <c r="K14" s="5" t="s">
        <v>125</v>
      </c>
      <c r="M14" s="13" t="s">
        <v>126</v>
      </c>
    </row>
    <row r="15" spans="1:13" s="5" customFormat="1" x14ac:dyDescent="0.25">
      <c r="A15"/>
      <c r="B15" s="5" t="s">
        <v>104</v>
      </c>
      <c r="C15" s="4" t="s">
        <v>114</v>
      </c>
      <c r="D15" s="5" t="s">
        <v>115</v>
      </c>
      <c r="E15" s="6">
        <v>13419</v>
      </c>
      <c r="G15" s="6">
        <v>13427</v>
      </c>
      <c r="H15" s="12"/>
      <c r="I15" s="13" t="s">
        <v>34</v>
      </c>
      <c r="J15" s="5" t="s">
        <v>102</v>
      </c>
      <c r="K15" s="10" t="s">
        <v>57</v>
      </c>
    </row>
    <row r="16" spans="1:13" s="5" customFormat="1" x14ac:dyDescent="0.25">
      <c r="A16"/>
      <c r="B16" s="5" t="s">
        <v>104</v>
      </c>
      <c r="C16" s="4" t="s">
        <v>114</v>
      </c>
      <c r="D16" s="5" t="s">
        <v>115</v>
      </c>
      <c r="E16" s="6">
        <v>13419</v>
      </c>
      <c r="G16" s="6">
        <v>13427</v>
      </c>
      <c r="H16" s="12"/>
      <c r="I16" s="13" t="s">
        <v>34</v>
      </c>
      <c r="J16" s="5" t="s">
        <v>35</v>
      </c>
    </row>
    <row r="17" spans="1:13" s="5" customFormat="1" x14ac:dyDescent="0.25">
      <c r="A17"/>
      <c r="B17" s="5" t="s">
        <v>104</v>
      </c>
      <c r="C17" s="4" t="s">
        <v>114</v>
      </c>
      <c r="D17" s="5" t="s">
        <v>115</v>
      </c>
      <c r="E17" s="6">
        <v>13419</v>
      </c>
      <c r="G17" s="6">
        <v>13427</v>
      </c>
      <c r="H17" s="12">
        <v>200</v>
      </c>
      <c r="I17" s="13" t="s">
        <v>90</v>
      </c>
      <c r="J17" s="9" t="s">
        <v>60</v>
      </c>
      <c r="K17" s="9" t="s">
        <v>127</v>
      </c>
      <c r="L17" s="5" t="s">
        <v>27</v>
      </c>
      <c r="M17" s="13" t="s">
        <v>130</v>
      </c>
    </row>
    <row r="18" spans="1:13" s="5" customFormat="1" x14ac:dyDescent="0.25">
      <c r="A18"/>
      <c r="B18" s="5" t="s">
        <v>104</v>
      </c>
      <c r="C18" s="4" t="s">
        <v>114</v>
      </c>
      <c r="D18" s="5" t="s">
        <v>115</v>
      </c>
      <c r="E18" s="6">
        <v>13419</v>
      </c>
      <c r="G18" s="6">
        <v>13427</v>
      </c>
      <c r="H18" s="12"/>
      <c r="I18" s="13" t="s">
        <v>90</v>
      </c>
      <c r="J18" s="9" t="s">
        <v>128</v>
      </c>
      <c r="K18" s="9" t="s">
        <v>129</v>
      </c>
      <c r="M18" s="13" t="s">
        <v>131</v>
      </c>
    </row>
    <row r="19" spans="1:13" x14ac:dyDescent="0.25">
      <c r="A19">
        <v>6</v>
      </c>
      <c r="B19" s="5"/>
      <c r="C19" s="4" t="s">
        <v>92</v>
      </c>
      <c r="D19" t="s">
        <v>98</v>
      </c>
      <c r="E19" s="2">
        <v>13424</v>
      </c>
      <c r="F19" t="s">
        <v>44</v>
      </c>
      <c r="H19" s="3">
        <v>5000</v>
      </c>
      <c r="I19" t="s">
        <v>15</v>
      </c>
      <c r="L19" t="s">
        <v>64</v>
      </c>
      <c r="M19" t="s">
        <v>179</v>
      </c>
    </row>
    <row r="20" spans="1:13" x14ac:dyDescent="0.25">
      <c r="A20">
        <v>7</v>
      </c>
      <c r="B20" s="5" t="s">
        <v>93</v>
      </c>
      <c r="C20" s="4" t="s">
        <v>94</v>
      </c>
      <c r="D20" t="s">
        <v>95</v>
      </c>
      <c r="E20" s="2">
        <v>13429</v>
      </c>
      <c r="F20" t="s">
        <v>96</v>
      </c>
      <c r="G20" s="2">
        <v>13444</v>
      </c>
      <c r="H20" s="3">
        <v>21000</v>
      </c>
      <c r="I20" t="s">
        <v>15</v>
      </c>
      <c r="L20" t="s">
        <v>64</v>
      </c>
      <c r="M20" t="s">
        <v>179</v>
      </c>
    </row>
    <row r="21" spans="1:13" x14ac:dyDescent="0.25">
      <c r="A21">
        <v>8</v>
      </c>
      <c r="B21" t="s">
        <v>104</v>
      </c>
      <c r="C21" s="4" t="s">
        <v>132</v>
      </c>
      <c r="D21" t="s">
        <v>133</v>
      </c>
      <c r="E21" s="2">
        <v>13445</v>
      </c>
      <c r="F21" t="s">
        <v>44</v>
      </c>
      <c r="G21" s="2">
        <v>13455</v>
      </c>
      <c r="H21" s="3">
        <v>200</v>
      </c>
      <c r="I21" t="s">
        <v>90</v>
      </c>
      <c r="J21" t="s">
        <v>91</v>
      </c>
      <c r="L21" t="s">
        <v>64</v>
      </c>
    </row>
    <row r="22" spans="1:13" x14ac:dyDescent="0.25">
      <c r="B22" t="s">
        <v>104</v>
      </c>
      <c r="C22" s="4" t="s">
        <v>132</v>
      </c>
      <c r="D22" t="s">
        <v>133</v>
      </c>
      <c r="E22" s="2">
        <v>13445</v>
      </c>
      <c r="F22" t="s">
        <v>44</v>
      </c>
      <c r="G22" s="2">
        <v>13455</v>
      </c>
      <c r="H22" s="3">
        <v>9000</v>
      </c>
      <c r="I22" t="s">
        <v>15</v>
      </c>
      <c r="J22" t="s">
        <v>134</v>
      </c>
      <c r="K22" t="s">
        <v>57</v>
      </c>
      <c r="L22" t="s">
        <v>72</v>
      </c>
    </row>
    <row r="23" spans="1:13" x14ac:dyDescent="0.25">
      <c r="B23" t="s">
        <v>104</v>
      </c>
      <c r="C23" s="4" t="s">
        <v>132</v>
      </c>
      <c r="D23" t="s">
        <v>133</v>
      </c>
      <c r="E23" s="2">
        <v>13445</v>
      </c>
      <c r="F23" t="s">
        <v>44</v>
      </c>
      <c r="G23" s="2">
        <v>13455</v>
      </c>
      <c r="H23" s="12">
        <v>6655</v>
      </c>
      <c r="I23" t="s">
        <v>15</v>
      </c>
      <c r="J23" t="s">
        <v>122</v>
      </c>
      <c r="L23" t="s">
        <v>119</v>
      </c>
    </row>
    <row r="24" spans="1:13" x14ac:dyDescent="0.25">
      <c r="B24" t="s">
        <v>104</v>
      </c>
      <c r="C24" s="4" t="s">
        <v>132</v>
      </c>
      <c r="D24" t="s">
        <v>133</v>
      </c>
      <c r="E24" s="2">
        <v>13445</v>
      </c>
      <c r="F24" t="s">
        <v>44</v>
      </c>
      <c r="G24" s="2">
        <v>13455</v>
      </c>
      <c r="H24" s="12"/>
      <c r="I24" t="s">
        <v>15</v>
      </c>
      <c r="J24" t="s">
        <v>135</v>
      </c>
      <c r="L24" t="s">
        <v>119</v>
      </c>
    </row>
    <row r="25" spans="1:13" x14ac:dyDescent="0.25">
      <c r="B25" t="s">
        <v>104</v>
      </c>
      <c r="C25" s="4" t="s">
        <v>132</v>
      </c>
      <c r="D25" t="s">
        <v>133</v>
      </c>
      <c r="E25" s="2">
        <v>13445</v>
      </c>
      <c r="F25" t="s">
        <v>44</v>
      </c>
      <c r="G25" s="2">
        <v>13455</v>
      </c>
      <c r="H25" s="12"/>
      <c r="I25" t="s">
        <v>15</v>
      </c>
      <c r="J25" s="8" t="s">
        <v>116</v>
      </c>
      <c r="L25" t="s">
        <v>183</v>
      </c>
      <c r="M25" t="s">
        <v>182</v>
      </c>
    </row>
    <row r="26" spans="1:13" x14ac:dyDescent="0.25">
      <c r="B26" t="s">
        <v>104</v>
      </c>
      <c r="C26" s="4" t="s">
        <v>132</v>
      </c>
      <c r="D26" t="s">
        <v>133</v>
      </c>
      <c r="E26" s="2">
        <v>13445</v>
      </c>
      <c r="F26" t="s">
        <v>44</v>
      </c>
      <c r="G26" s="2">
        <v>13455</v>
      </c>
      <c r="H26" s="12"/>
      <c r="I26" t="s">
        <v>15</v>
      </c>
      <c r="J26" t="s">
        <v>66</v>
      </c>
      <c r="L26" s="5" t="s">
        <v>67</v>
      </c>
    </row>
    <row r="27" spans="1:13" x14ac:dyDescent="0.25">
      <c r="A27">
        <v>9</v>
      </c>
      <c r="B27" t="s">
        <v>104</v>
      </c>
      <c r="C27" s="4" t="s">
        <v>136</v>
      </c>
      <c r="D27" t="s">
        <v>137</v>
      </c>
      <c r="E27" s="2">
        <v>13448</v>
      </c>
      <c r="F27" t="s">
        <v>96</v>
      </c>
      <c r="G27" s="2">
        <v>13457</v>
      </c>
      <c r="H27" s="14">
        <v>9000</v>
      </c>
      <c r="I27" t="s">
        <v>15</v>
      </c>
      <c r="J27" t="s">
        <v>134</v>
      </c>
      <c r="K27" s="8" t="s">
        <v>57</v>
      </c>
      <c r="L27" s="8" t="s">
        <v>72</v>
      </c>
    </row>
    <row r="28" spans="1:13" x14ac:dyDescent="0.25">
      <c r="B28" t="s">
        <v>104</v>
      </c>
      <c r="C28" s="4" t="s">
        <v>136</v>
      </c>
      <c r="D28" t="s">
        <v>137</v>
      </c>
      <c r="E28" s="2">
        <v>13448</v>
      </c>
      <c r="F28" t="s">
        <v>96</v>
      </c>
      <c r="G28" s="2">
        <v>13457</v>
      </c>
      <c r="H28" s="14">
        <v>150</v>
      </c>
      <c r="I28" t="s">
        <v>90</v>
      </c>
      <c r="J28" t="s">
        <v>138</v>
      </c>
      <c r="K28" t="s">
        <v>158</v>
      </c>
      <c r="L28" t="s">
        <v>72</v>
      </c>
    </row>
    <row r="29" spans="1:13" x14ac:dyDescent="0.25">
      <c r="A29">
        <v>10</v>
      </c>
      <c r="B29" t="s">
        <v>104</v>
      </c>
      <c r="C29" s="4" t="s">
        <v>140</v>
      </c>
      <c r="D29" t="s">
        <v>141</v>
      </c>
      <c r="E29" s="2">
        <v>13449</v>
      </c>
      <c r="F29" t="s">
        <v>96</v>
      </c>
      <c r="G29" s="2">
        <v>13458</v>
      </c>
      <c r="H29" s="14">
        <v>200</v>
      </c>
      <c r="I29" t="s">
        <v>34</v>
      </c>
      <c r="J29" t="s">
        <v>60</v>
      </c>
      <c r="K29" s="8" t="s">
        <v>142</v>
      </c>
      <c r="L29" t="s">
        <v>72</v>
      </c>
    </row>
    <row r="30" spans="1:13" x14ac:dyDescent="0.25">
      <c r="B30" t="s">
        <v>104</v>
      </c>
      <c r="C30" s="4" t="s">
        <v>140</v>
      </c>
      <c r="D30" t="s">
        <v>141</v>
      </c>
      <c r="E30" s="2">
        <v>13449</v>
      </c>
      <c r="F30" t="s">
        <v>96</v>
      </c>
      <c r="G30" s="2">
        <v>13458</v>
      </c>
      <c r="H30" s="14">
        <v>200</v>
      </c>
      <c r="I30" t="s">
        <v>90</v>
      </c>
      <c r="J30" t="s">
        <v>91</v>
      </c>
      <c r="L30" t="s">
        <v>64</v>
      </c>
    </row>
    <row r="31" spans="1:13" x14ac:dyDescent="0.25">
      <c r="A31">
        <v>11</v>
      </c>
      <c r="B31" t="s">
        <v>45</v>
      </c>
      <c r="C31" s="4" t="s">
        <v>54</v>
      </c>
      <c r="D31" t="s">
        <v>47</v>
      </c>
      <c r="E31" s="2">
        <v>13452</v>
      </c>
      <c r="F31" t="s">
        <v>44</v>
      </c>
      <c r="G31" s="2">
        <v>13461</v>
      </c>
      <c r="H31" s="3">
        <v>10000</v>
      </c>
      <c r="I31" s="5" t="s">
        <v>15</v>
      </c>
      <c r="J31" s="5" t="s">
        <v>56</v>
      </c>
      <c r="K31" s="22" t="s">
        <v>282</v>
      </c>
      <c r="L31" s="9" t="s">
        <v>58</v>
      </c>
      <c r="M31" s="5" t="s">
        <v>227</v>
      </c>
    </row>
    <row r="32" spans="1:13" x14ac:dyDescent="0.25">
      <c r="B32" t="s">
        <v>45</v>
      </c>
      <c r="C32" s="4" t="s">
        <v>54</v>
      </c>
      <c r="D32" t="s">
        <v>47</v>
      </c>
      <c r="E32" s="2">
        <v>13452</v>
      </c>
      <c r="F32" t="s">
        <v>44</v>
      </c>
      <c r="G32" s="2">
        <v>13461</v>
      </c>
      <c r="H32" s="3">
        <v>92</v>
      </c>
      <c r="I32" s="5" t="s">
        <v>34</v>
      </c>
      <c r="J32" s="5" t="s">
        <v>59</v>
      </c>
      <c r="K32" s="5" t="s">
        <v>144</v>
      </c>
      <c r="L32" s="9" t="s">
        <v>58</v>
      </c>
      <c r="M32" s="5" t="s">
        <v>145</v>
      </c>
    </row>
    <row r="33" spans="1:13" x14ac:dyDescent="0.25">
      <c r="B33" t="s">
        <v>45</v>
      </c>
      <c r="C33" s="4" t="s">
        <v>54</v>
      </c>
      <c r="D33" t="s">
        <v>47</v>
      </c>
      <c r="E33" s="2">
        <v>13452</v>
      </c>
      <c r="F33" t="s">
        <v>44</v>
      </c>
      <c r="G33" s="2">
        <v>13461</v>
      </c>
      <c r="H33" s="3">
        <v>167</v>
      </c>
      <c r="I33" s="9" t="s">
        <v>36</v>
      </c>
      <c r="J33" s="9" t="s">
        <v>60</v>
      </c>
      <c r="K33" s="5" t="s">
        <v>61</v>
      </c>
      <c r="L33" s="9" t="s">
        <v>62</v>
      </c>
      <c r="M33" s="10" t="s">
        <v>146</v>
      </c>
    </row>
    <row r="34" spans="1:13" x14ac:dyDescent="0.25">
      <c r="A34">
        <v>12</v>
      </c>
      <c r="B34" t="s">
        <v>104</v>
      </c>
      <c r="C34" s="4" t="s">
        <v>143</v>
      </c>
      <c r="D34" t="s">
        <v>141</v>
      </c>
      <c r="E34" s="2">
        <v>13460</v>
      </c>
      <c r="F34" t="s">
        <v>96</v>
      </c>
      <c r="G34" s="2">
        <v>13470</v>
      </c>
      <c r="H34" s="3">
        <v>300</v>
      </c>
      <c r="I34" s="10" t="s">
        <v>34</v>
      </c>
      <c r="J34" s="10" t="s">
        <v>102</v>
      </c>
      <c r="K34" s="10" t="s">
        <v>103</v>
      </c>
      <c r="L34" s="10" t="s">
        <v>72</v>
      </c>
      <c r="M34" s="10"/>
    </row>
    <row r="35" spans="1:13" x14ac:dyDescent="0.25">
      <c r="B35" t="s">
        <v>104</v>
      </c>
      <c r="C35" s="4" t="s">
        <v>143</v>
      </c>
      <c r="D35" t="s">
        <v>141</v>
      </c>
      <c r="E35" s="2">
        <v>13460</v>
      </c>
      <c r="F35" t="s">
        <v>96</v>
      </c>
      <c r="G35" s="2">
        <v>13470</v>
      </c>
      <c r="H35" s="3">
        <v>1000</v>
      </c>
      <c r="I35" s="10" t="s">
        <v>15</v>
      </c>
      <c r="J35" s="10" t="s">
        <v>147</v>
      </c>
      <c r="K35" s="10"/>
      <c r="L35" s="10" t="s">
        <v>64</v>
      </c>
      <c r="M35" s="10"/>
    </row>
    <row r="36" spans="1:13" x14ac:dyDescent="0.25">
      <c r="B36" t="s">
        <v>104</v>
      </c>
      <c r="C36" s="4" t="s">
        <v>143</v>
      </c>
      <c r="D36" t="s">
        <v>141</v>
      </c>
      <c r="E36" s="2">
        <v>13460</v>
      </c>
      <c r="F36" t="s">
        <v>96</v>
      </c>
      <c r="G36" s="2">
        <v>13470</v>
      </c>
      <c r="H36" s="3">
        <v>900</v>
      </c>
      <c r="I36" s="10" t="s">
        <v>15</v>
      </c>
      <c r="J36" s="10" t="s">
        <v>66</v>
      </c>
      <c r="K36" s="10"/>
      <c r="L36" s="5" t="s">
        <v>67</v>
      </c>
      <c r="M36" s="10"/>
    </row>
    <row r="37" spans="1:13" x14ac:dyDescent="0.25">
      <c r="A37">
        <v>13</v>
      </c>
      <c r="B37" t="s">
        <v>104</v>
      </c>
      <c r="C37" s="4" t="s">
        <v>148</v>
      </c>
      <c r="D37" t="s">
        <v>141</v>
      </c>
      <c r="E37" s="2">
        <v>13465</v>
      </c>
      <c r="F37" t="s">
        <v>96</v>
      </c>
      <c r="G37" s="2">
        <v>13479</v>
      </c>
      <c r="H37" s="3">
        <v>1920</v>
      </c>
      <c r="I37" s="10" t="s">
        <v>15</v>
      </c>
      <c r="J37" s="10" t="s">
        <v>149</v>
      </c>
      <c r="K37" s="10"/>
      <c r="L37" s="10"/>
      <c r="M37" s="10" t="s">
        <v>259</v>
      </c>
    </row>
    <row r="38" spans="1:13" x14ac:dyDescent="0.25">
      <c r="B38" t="s">
        <v>104</v>
      </c>
      <c r="C38" s="4" t="s">
        <v>148</v>
      </c>
      <c r="D38" t="s">
        <v>141</v>
      </c>
      <c r="E38" s="2">
        <v>13465</v>
      </c>
      <c r="F38" t="s">
        <v>96</v>
      </c>
      <c r="G38" s="2">
        <v>13479</v>
      </c>
      <c r="H38" s="3">
        <v>900</v>
      </c>
      <c r="I38" s="10" t="s">
        <v>34</v>
      </c>
      <c r="J38" s="10" t="s">
        <v>102</v>
      </c>
      <c r="K38" s="10" t="s">
        <v>103</v>
      </c>
      <c r="L38" s="10" t="s">
        <v>72</v>
      </c>
      <c r="M38" s="10"/>
    </row>
    <row r="39" spans="1:13" x14ac:dyDescent="0.25">
      <c r="B39" t="s">
        <v>104</v>
      </c>
      <c r="C39" s="4" t="s">
        <v>148</v>
      </c>
      <c r="D39" t="s">
        <v>141</v>
      </c>
      <c r="E39" s="2">
        <v>13465</v>
      </c>
      <c r="F39" t="s">
        <v>96</v>
      </c>
      <c r="G39" s="2">
        <v>13479</v>
      </c>
      <c r="H39" s="3">
        <v>600</v>
      </c>
      <c r="I39" s="10" t="s">
        <v>34</v>
      </c>
      <c r="J39" s="10"/>
      <c r="K39" s="10"/>
      <c r="L39" s="9" t="s">
        <v>72</v>
      </c>
      <c r="M39" s="10" t="s">
        <v>151</v>
      </c>
    </row>
    <row r="40" spans="1:13" x14ac:dyDescent="0.25">
      <c r="B40" t="s">
        <v>104</v>
      </c>
      <c r="C40" s="4" t="s">
        <v>148</v>
      </c>
      <c r="D40" t="s">
        <v>141</v>
      </c>
      <c r="E40" s="2">
        <v>13465</v>
      </c>
      <c r="F40" t="s">
        <v>96</v>
      </c>
      <c r="G40" s="2">
        <v>13479</v>
      </c>
      <c r="H40" s="3">
        <v>400</v>
      </c>
      <c r="I40" s="10" t="s">
        <v>24</v>
      </c>
      <c r="J40" s="10" t="s">
        <v>150</v>
      </c>
      <c r="K40" s="10"/>
      <c r="L40" s="5" t="s">
        <v>67</v>
      </c>
      <c r="M40" s="10" t="s">
        <v>152</v>
      </c>
    </row>
    <row r="41" spans="1:13" x14ac:dyDescent="0.25">
      <c r="B41" t="s">
        <v>104</v>
      </c>
      <c r="C41" s="4" t="s">
        <v>148</v>
      </c>
      <c r="D41" t="s">
        <v>141</v>
      </c>
      <c r="E41" s="2">
        <v>13465</v>
      </c>
      <c r="F41" t="s">
        <v>96</v>
      </c>
      <c r="G41" s="2">
        <v>13479</v>
      </c>
      <c r="H41" s="3">
        <v>1010</v>
      </c>
      <c r="I41" s="10" t="s">
        <v>26</v>
      </c>
      <c r="J41" s="10"/>
      <c r="K41" s="10"/>
      <c r="L41" s="10"/>
      <c r="M41" s="10"/>
    </row>
    <row r="42" spans="1:13" x14ac:dyDescent="0.25">
      <c r="A42">
        <v>14</v>
      </c>
      <c r="B42" t="s">
        <v>45</v>
      </c>
      <c r="C42" s="4" t="s">
        <v>63</v>
      </c>
      <c r="D42" t="s">
        <v>47</v>
      </c>
      <c r="E42" s="2">
        <v>13486</v>
      </c>
      <c r="F42" t="s">
        <v>23</v>
      </c>
      <c r="G42" s="2">
        <v>13501</v>
      </c>
      <c r="H42" s="3">
        <v>100</v>
      </c>
      <c r="I42" s="10" t="s">
        <v>25</v>
      </c>
      <c r="J42" s="10" t="s">
        <v>35</v>
      </c>
      <c r="K42" s="10"/>
      <c r="L42" s="10" t="s">
        <v>64</v>
      </c>
      <c r="M42" s="10" t="s">
        <v>65</v>
      </c>
    </row>
    <row r="43" spans="1:13" x14ac:dyDescent="0.25">
      <c r="B43" t="s">
        <v>45</v>
      </c>
      <c r="C43" s="4" t="s">
        <v>63</v>
      </c>
      <c r="D43" t="s">
        <v>47</v>
      </c>
      <c r="E43" s="2">
        <v>13486</v>
      </c>
      <c r="F43" t="s">
        <v>23</v>
      </c>
      <c r="G43" s="2">
        <v>13501</v>
      </c>
      <c r="H43" s="3">
        <v>3000</v>
      </c>
      <c r="I43" s="10" t="s">
        <v>15</v>
      </c>
      <c r="J43" s="10" t="s">
        <v>56</v>
      </c>
      <c r="K43" s="10" t="s">
        <v>57</v>
      </c>
      <c r="L43" s="9" t="s">
        <v>58</v>
      </c>
      <c r="M43" s="5" t="s">
        <v>227</v>
      </c>
    </row>
    <row r="44" spans="1:13" x14ac:dyDescent="0.25">
      <c r="B44" t="s">
        <v>45</v>
      </c>
      <c r="C44" s="4" t="s">
        <v>63</v>
      </c>
      <c r="D44" t="s">
        <v>47</v>
      </c>
      <c r="E44" s="2">
        <v>13486</v>
      </c>
      <c r="F44" t="s">
        <v>23</v>
      </c>
      <c r="G44" s="2">
        <v>13501</v>
      </c>
      <c r="H44" s="3">
        <v>10000</v>
      </c>
      <c r="I44" s="10" t="s">
        <v>15</v>
      </c>
      <c r="J44" s="9" t="s">
        <v>66</v>
      </c>
      <c r="K44" s="10"/>
      <c r="L44" s="9" t="s">
        <v>67</v>
      </c>
      <c r="M44" s="10" t="s">
        <v>79</v>
      </c>
    </row>
    <row r="45" spans="1:13" x14ac:dyDescent="0.25">
      <c r="A45">
        <v>15</v>
      </c>
      <c r="B45" s="5"/>
      <c r="C45" s="4" t="s">
        <v>97</v>
      </c>
      <c r="D45" t="s">
        <v>98</v>
      </c>
      <c r="E45" s="2">
        <v>13503</v>
      </c>
      <c r="F45" t="s">
        <v>23</v>
      </c>
      <c r="G45" s="2">
        <v>13529</v>
      </c>
      <c r="H45" s="3">
        <v>91</v>
      </c>
      <c r="I45" s="10" t="s">
        <v>25</v>
      </c>
      <c r="J45" s="10"/>
      <c r="K45" s="10"/>
      <c r="L45" s="10"/>
      <c r="M45" s="10" t="s">
        <v>99</v>
      </c>
    </row>
    <row r="46" spans="1:13" x14ac:dyDescent="0.25">
      <c r="A46">
        <v>16</v>
      </c>
      <c r="B46" t="s">
        <v>104</v>
      </c>
      <c r="C46" s="4" t="s">
        <v>153</v>
      </c>
      <c r="D46" t="s">
        <v>141</v>
      </c>
      <c r="E46" s="2">
        <v>13519</v>
      </c>
      <c r="F46" t="s">
        <v>96</v>
      </c>
      <c r="G46" s="2">
        <v>13531</v>
      </c>
      <c r="H46" s="3">
        <v>25500</v>
      </c>
      <c r="I46" s="10" t="s">
        <v>15</v>
      </c>
      <c r="J46" s="10" t="s">
        <v>184</v>
      </c>
      <c r="K46" s="10" t="s">
        <v>221</v>
      </c>
      <c r="L46" s="10" t="s">
        <v>72</v>
      </c>
      <c r="M46" s="10" t="s">
        <v>330</v>
      </c>
    </row>
    <row r="47" spans="1:13" x14ac:dyDescent="0.25">
      <c r="A47">
        <v>17</v>
      </c>
      <c r="B47" t="s">
        <v>104</v>
      </c>
      <c r="C47" s="4" t="s">
        <v>154</v>
      </c>
      <c r="D47" t="s">
        <v>141</v>
      </c>
      <c r="E47" s="2">
        <v>13521</v>
      </c>
      <c r="F47" t="s">
        <v>96</v>
      </c>
      <c r="G47" s="2">
        <v>13531</v>
      </c>
      <c r="H47" s="3">
        <v>24580</v>
      </c>
      <c r="I47" s="10" t="s">
        <v>15</v>
      </c>
      <c r="J47" s="10" t="s">
        <v>184</v>
      </c>
      <c r="K47" s="9" t="s">
        <v>221</v>
      </c>
      <c r="L47" s="9" t="s">
        <v>72</v>
      </c>
      <c r="M47" s="10" t="s">
        <v>328</v>
      </c>
    </row>
    <row r="48" spans="1:13" x14ac:dyDescent="0.25">
      <c r="A48">
        <v>18</v>
      </c>
      <c r="B48" s="8" t="s">
        <v>104</v>
      </c>
      <c r="C48" s="4" t="s">
        <v>100</v>
      </c>
      <c r="D48" t="s">
        <v>101</v>
      </c>
      <c r="E48" s="2"/>
      <c r="F48" t="s">
        <v>23</v>
      </c>
      <c r="G48" s="2">
        <v>13533</v>
      </c>
      <c r="H48" s="3">
        <v>362</v>
      </c>
      <c r="I48" s="10" t="s">
        <v>34</v>
      </c>
      <c r="J48" s="10" t="s">
        <v>102</v>
      </c>
      <c r="K48" s="9" t="s">
        <v>103</v>
      </c>
      <c r="L48" s="9" t="s">
        <v>72</v>
      </c>
      <c r="M48" s="10" t="s">
        <v>155</v>
      </c>
    </row>
    <row r="49" spans="1:13" x14ac:dyDescent="0.25">
      <c r="A49">
        <v>19</v>
      </c>
      <c r="B49" t="s">
        <v>82</v>
      </c>
      <c r="C49" s="4" t="s">
        <v>83</v>
      </c>
      <c r="E49" s="2">
        <v>13524</v>
      </c>
      <c r="G49" s="2"/>
      <c r="I49" s="10" t="s">
        <v>15</v>
      </c>
      <c r="J49" s="9" t="s">
        <v>184</v>
      </c>
      <c r="K49" s="9" t="s">
        <v>221</v>
      </c>
      <c r="L49" s="9" t="s">
        <v>72</v>
      </c>
      <c r="M49" s="10" t="s">
        <v>329</v>
      </c>
    </row>
    <row r="50" spans="1:13" x14ac:dyDescent="0.25">
      <c r="A50">
        <v>20</v>
      </c>
      <c r="B50" t="s">
        <v>45</v>
      </c>
      <c r="C50" s="4" t="s">
        <v>69</v>
      </c>
      <c r="D50" t="s">
        <v>98</v>
      </c>
      <c r="E50" s="2">
        <v>13530</v>
      </c>
      <c r="F50" t="s">
        <v>23</v>
      </c>
      <c r="G50" s="2">
        <v>13548</v>
      </c>
      <c r="H50" s="3">
        <v>7000</v>
      </c>
      <c r="I50" s="10" t="s">
        <v>15</v>
      </c>
      <c r="J50" s="10" t="s">
        <v>56</v>
      </c>
      <c r="K50" s="10" t="s">
        <v>57</v>
      </c>
      <c r="L50" s="9" t="s">
        <v>58</v>
      </c>
      <c r="M50" s="5" t="s">
        <v>227</v>
      </c>
    </row>
    <row r="51" spans="1:13" x14ac:dyDescent="0.25">
      <c r="B51" t="s">
        <v>45</v>
      </c>
      <c r="C51" s="4" t="s">
        <v>69</v>
      </c>
      <c r="D51" t="s">
        <v>98</v>
      </c>
      <c r="E51" s="2">
        <v>13530</v>
      </c>
      <c r="F51" t="s">
        <v>23</v>
      </c>
      <c r="G51" s="2">
        <v>13548</v>
      </c>
      <c r="H51" s="3">
        <v>580</v>
      </c>
      <c r="I51" s="10" t="s">
        <v>34</v>
      </c>
      <c r="J51" s="10" t="s">
        <v>60</v>
      </c>
      <c r="K51" s="10" t="s">
        <v>71</v>
      </c>
      <c r="L51" s="10" t="s">
        <v>27</v>
      </c>
      <c r="M51" s="10" t="s">
        <v>110</v>
      </c>
    </row>
    <row r="52" spans="1:13" x14ac:dyDescent="0.25">
      <c r="B52" t="s">
        <v>45</v>
      </c>
      <c r="C52" s="4" t="s">
        <v>69</v>
      </c>
      <c r="D52" t="s">
        <v>98</v>
      </c>
      <c r="E52" s="2">
        <v>13530</v>
      </c>
      <c r="F52" t="s">
        <v>23</v>
      </c>
      <c r="G52" s="2">
        <v>13548</v>
      </c>
      <c r="H52" s="3">
        <v>2000</v>
      </c>
      <c r="I52" s="10" t="s">
        <v>15</v>
      </c>
      <c r="J52" s="10" t="s">
        <v>16</v>
      </c>
      <c r="K52" s="10" t="s">
        <v>73</v>
      </c>
      <c r="L52" s="10"/>
      <c r="M52" s="10" t="s">
        <v>74</v>
      </c>
    </row>
    <row r="53" spans="1:13" x14ac:dyDescent="0.25">
      <c r="A53">
        <v>21</v>
      </c>
      <c r="B53" s="5" t="s">
        <v>11</v>
      </c>
      <c r="C53" s="4" t="s">
        <v>12</v>
      </c>
      <c r="F53" t="s">
        <v>13</v>
      </c>
      <c r="G53" s="2">
        <v>13528</v>
      </c>
      <c r="H53" s="3">
        <v>2000</v>
      </c>
      <c r="I53" t="s">
        <v>15</v>
      </c>
      <c r="J53" t="s">
        <v>16</v>
      </c>
      <c r="K53" s="10" t="s">
        <v>30</v>
      </c>
      <c r="L53" t="s">
        <v>17</v>
      </c>
      <c r="M53" s="10" t="s">
        <v>75</v>
      </c>
    </row>
    <row r="54" spans="1:13" x14ac:dyDescent="0.25">
      <c r="B54" s="4" t="s">
        <v>11</v>
      </c>
      <c r="C54" s="4" t="s">
        <v>12</v>
      </c>
      <c r="F54" t="s">
        <v>13</v>
      </c>
      <c r="G54" s="2">
        <v>13528</v>
      </c>
      <c r="H54" s="3">
        <v>100</v>
      </c>
      <c r="I54" t="s">
        <v>90</v>
      </c>
      <c r="J54" t="s">
        <v>18</v>
      </c>
      <c r="K54" s="8" t="s">
        <v>19</v>
      </c>
      <c r="L54" t="s">
        <v>17</v>
      </c>
    </row>
    <row r="55" spans="1:13" x14ac:dyDescent="0.25">
      <c r="A55">
        <v>22</v>
      </c>
      <c r="B55" t="s">
        <v>45</v>
      </c>
      <c r="C55" s="4" t="s">
        <v>76</v>
      </c>
      <c r="E55" s="2">
        <v>13555</v>
      </c>
      <c r="G55" s="2"/>
      <c r="H55" s="3">
        <v>1272</v>
      </c>
      <c r="I55" t="s">
        <v>34</v>
      </c>
      <c r="J55" t="s">
        <v>60</v>
      </c>
      <c r="K55" s="11" t="s">
        <v>71</v>
      </c>
      <c r="L55" s="11" t="s">
        <v>27</v>
      </c>
    </row>
    <row r="56" spans="1:13" x14ac:dyDescent="0.25">
      <c r="A56">
        <v>23</v>
      </c>
      <c r="B56" t="s">
        <v>104</v>
      </c>
      <c r="C56" s="4" t="s">
        <v>156</v>
      </c>
      <c r="D56" t="s">
        <v>141</v>
      </c>
      <c r="E56" s="2">
        <v>13573</v>
      </c>
      <c r="F56" t="s">
        <v>96</v>
      </c>
      <c r="G56" s="15" t="s">
        <v>157</v>
      </c>
      <c r="H56" s="3">
        <v>20720</v>
      </c>
      <c r="I56" t="s">
        <v>15</v>
      </c>
      <c r="J56" s="8" t="s">
        <v>184</v>
      </c>
      <c r="K56" s="9" t="s">
        <v>221</v>
      </c>
      <c r="L56" s="9" t="s">
        <v>72</v>
      </c>
      <c r="M56" s="10" t="s">
        <v>293</v>
      </c>
    </row>
    <row r="57" spans="1:13" x14ac:dyDescent="0.25">
      <c r="B57" t="s">
        <v>104</v>
      </c>
      <c r="C57" s="4" t="s">
        <v>156</v>
      </c>
      <c r="D57" t="s">
        <v>141</v>
      </c>
      <c r="E57" s="2">
        <v>13573</v>
      </c>
      <c r="F57" t="s">
        <v>96</v>
      </c>
      <c r="G57" s="15" t="s">
        <v>157</v>
      </c>
      <c r="H57" s="3">
        <v>1646</v>
      </c>
      <c r="I57" t="s">
        <v>90</v>
      </c>
      <c r="J57" t="s">
        <v>138</v>
      </c>
      <c r="K57" s="11" t="s">
        <v>158</v>
      </c>
      <c r="L57" s="11" t="s">
        <v>72</v>
      </c>
    </row>
    <row r="58" spans="1:13" x14ac:dyDescent="0.25">
      <c r="B58" t="s">
        <v>104</v>
      </c>
      <c r="C58" s="4" t="s">
        <v>156</v>
      </c>
      <c r="D58" t="s">
        <v>141</v>
      </c>
      <c r="E58" s="2">
        <v>13573</v>
      </c>
      <c r="F58" t="s">
        <v>96</v>
      </c>
      <c r="G58" s="15" t="s">
        <v>157</v>
      </c>
      <c r="H58" s="3">
        <v>277</v>
      </c>
      <c r="I58" t="s">
        <v>34</v>
      </c>
      <c r="K58" s="11"/>
      <c r="L58" s="11"/>
    </row>
    <row r="59" spans="1:13" x14ac:dyDescent="0.25">
      <c r="A59">
        <v>24</v>
      </c>
      <c r="B59" t="s">
        <v>45</v>
      </c>
      <c r="C59" s="4" t="s">
        <v>89</v>
      </c>
      <c r="E59" s="2">
        <v>13577</v>
      </c>
      <c r="H59" s="3">
        <v>400</v>
      </c>
      <c r="I59" t="s">
        <v>90</v>
      </c>
      <c r="J59" t="s">
        <v>91</v>
      </c>
      <c r="L59" s="11" t="s">
        <v>64</v>
      </c>
    </row>
    <row r="60" spans="1:13" x14ac:dyDescent="0.25">
      <c r="A60">
        <v>25</v>
      </c>
      <c r="B60" t="s">
        <v>45</v>
      </c>
      <c r="C60" s="4" t="s">
        <v>77</v>
      </c>
      <c r="E60" s="2">
        <v>13578</v>
      </c>
      <c r="G60" s="2"/>
      <c r="H60" s="3">
        <v>14479</v>
      </c>
      <c r="I60" t="s">
        <v>15</v>
      </c>
      <c r="J60" t="s">
        <v>78</v>
      </c>
      <c r="K60" s="11"/>
      <c r="L60" s="11" t="s">
        <v>67</v>
      </c>
    </row>
    <row r="61" spans="1:13" x14ac:dyDescent="0.25">
      <c r="A61">
        <v>26</v>
      </c>
      <c r="B61" t="s">
        <v>45</v>
      </c>
      <c r="C61" s="4" t="s">
        <v>81</v>
      </c>
      <c r="E61" s="2">
        <v>13583</v>
      </c>
      <c r="G61" s="2"/>
      <c r="H61" s="3">
        <v>14881</v>
      </c>
      <c r="I61" t="s">
        <v>15</v>
      </c>
      <c r="J61" t="s">
        <v>78</v>
      </c>
      <c r="K61" s="11"/>
      <c r="L61" s="11" t="s">
        <v>67</v>
      </c>
    </row>
    <row r="62" spans="1:13" x14ac:dyDescent="0.25">
      <c r="A62">
        <v>27</v>
      </c>
      <c r="B62" t="s">
        <v>40</v>
      </c>
      <c r="C62" s="4" t="s">
        <v>290</v>
      </c>
      <c r="E62" s="2">
        <v>13607</v>
      </c>
      <c r="G62" s="2"/>
      <c r="H62" s="3">
        <v>5250</v>
      </c>
      <c r="I62" t="s">
        <v>15</v>
      </c>
      <c r="K62" s="11"/>
      <c r="L62" s="11"/>
      <c r="M62" t="s">
        <v>291</v>
      </c>
    </row>
    <row r="63" spans="1:13" x14ac:dyDescent="0.25">
      <c r="B63" t="s">
        <v>40</v>
      </c>
      <c r="C63" s="4" t="s">
        <v>290</v>
      </c>
      <c r="E63" s="2">
        <v>13607</v>
      </c>
      <c r="G63" s="2"/>
      <c r="H63" s="3">
        <v>11500</v>
      </c>
      <c r="I63" t="s">
        <v>26</v>
      </c>
      <c r="K63" s="11"/>
      <c r="L63" s="11"/>
      <c r="M63" t="s">
        <v>291</v>
      </c>
    </row>
    <row r="64" spans="1:13" x14ac:dyDescent="0.25">
      <c r="C64" s="4" t="s">
        <v>159</v>
      </c>
      <c r="E64" s="2"/>
      <c r="G64" s="2"/>
      <c r="H64" s="3">
        <v>25000</v>
      </c>
      <c r="I64" t="s">
        <v>15</v>
      </c>
      <c r="J64" t="s">
        <v>16</v>
      </c>
      <c r="K64" s="11"/>
      <c r="L64" s="11"/>
      <c r="M64" t="s">
        <v>160</v>
      </c>
    </row>
    <row r="65" spans="2:13" x14ac:dyDescent="0.25">
      <c r="B65" t="s">
        <v>45</v>
      </c>
      <c r="C65" s="4" t="s">
        <v>84</v>
      </c>
      <c r="E65" s="2">
        <v>13619</v>
      </c>
      <c r="G65" s="2"/>
      <c r="H65" s="12">
        <v>7000</v>
      </c>
      <c r="I65" t="s">
        <v>15</v>
      </c>
      <c r="J65" t="s">
        <v>56</v>
      </c>
      <c r="K65" s="11" t="s">
        <v>57</v>
      </c>
      <c r="L65" s="8" t="s">
        <v>58</v>
      </c>
      <c r="M65" s="11" t="s">
        <v>228</v>
      </c>
    </row>
    <row r="66" spans="2:13" x14ac:dyDescent="0.25">
      <c r="B66" t="s">
        <v>45</v>
      </c>
      <c r="C66" s="4" t="s">
        <v>84</v>
      </c>
      <c r="E66" s="2">
        <v>13619</v>
      </c>
      <c r="G66" s="2"/>
      <c r="H66" s="12"/>
      <c r="I66" t="s">
        <v>15</v>
      </c>
      <c r="J66" t="s">
        <v>56</v>
      </c>
      <c r="K66" s="11" t="s">
        <v>85</v>
      </c>
      <c r="L66" s="8" t="s">
        <v>224</v>
      </c>
      <c r="M66" s="11" t="s">
        <v>225</v>
      </c>
    </row>
    <row r="67" spans="2:13" x14ac:dyDescent="0.25">
      <c r="B67" t="s">
        <v>45</v>
      </c>
      <c r="C67" s="4" t="s">
        <v>84</v>
      </c>
      <c r="E67" s="2">
        <v>13619</v>
      </c>
      <c r="G67" s="2"/>
      <c r="H67" s="3">
        <v>8040</v>
      </c>
      <c r="I67" t="s">
        <v>15</v>
      </c>
      <c r="J67" t="s">
        <v>78</v>
      </c>
      <c r="K67" s="11"/>
      <c r="L67" s="11" t="s">
        <v>67</v>
      </c>
      <c r="M67" s="11"/>
    </row>
    <row r="68" spans="2:13" x14ac:dyDescent="0.25">
      <c r="B68" t="s">
        <v>104</v>
      </c>
      <c r="C68" s="4" t="s">
        <v>161</v>
      </c>
      <c r="D68" t="s">
        <v>141</v>
      </c>
      <c r="E68" s="2">
        <v>13630</v>
      </c>
      <c r="F68" t="s">
        <v>96</v>
      </c>
      <c r="G68" s="2">
        <v>13636</v>
      </c>
      <c r="H68" s="3">
        <v>1000</v>
      </c>
      <c r="I68" t="s">
        <v>90</v>
      </c>
      <c r="J68" t="s">
        <v>162</v>
      </c>
      <c r="K68" s="11"/>
      <c r="L68" s="11" t="s">
        <v>72</v>
      </c>
      <c r="M68" s="11" t="s">
        <v>163</v>
      </c>
    </row>
    <row r="69" spans="2:13" x14ac:dyDescent="0.25">
      <c r="B69" t="s">
        <v>104</v>
      </c>
      <c r="C69" s="4" t="s">
        <v>161</v>
      </c>
      <c r="D69" t="s">
        <v>141</v>
      </c>
      <c r="E69" s="2">
        <v>13630</v>
      </c>
      <c r="F69" t="s">
        <v>96</v>
      </c>
      <c r="G69" s="2">
        <v>13636</v>
      </c>
      <c r="H69" s="3">
        <v>601</v>
      </c>
      <c r="I69" t="s">
        <v>34</v>
      </c>
      <c r="J69" t="s">
        <v>60</v>
      </c>
      <c r="K69" s="8" t="s">
        <v>142</v>
      </c>
      <c r="L69" s="8" t="s">
        <v>72</v>
      </c>
      <c r="M69" s="11"/>
    </row>
    <row r="70" spans="2:13" x14ac:dyDescent="0.25">
      <c r="B70" t="s">
        <v>104</v>
      </c>
      <c r="C70" s="4" t="s">
        <v>161</v>
      </c>
      <c r="D70" t="s">
        <v>141</v>
      </c>
      <c r="E70" s="2">
        <v>13630</v>
      </c>
      <c r="F70" t="s">
        <v>96</v>
      </c>
      <c r="G70" s="2">
        <v>13636</v>
      </c>
      <c r="H70" s="3">
        <v>25000</v>
      </c>
      <c r="I70" t="s">
        <v>15</v>
      </c>
      <c r="J70" s="8" t="s">
        <v>184</v>
      </c>
      <c r="K70" s="9" t="s">
        <v>221</v>
      </c>
      <c r="L70" s="9" t="s">
        <v>72</v>
      </c>
      <c r="M70" s="10" t="s">
        <v>293</v>
      </c>
    </row>
    <row r="71" spans="2:13" x14ac:dyDescent="0.25">
      <c r="B71" t="s">
        <v>104</v>
      </c>
      <c r="C71" s="4" t="s">
        <v>148</v>
      </c>
      <c r="D71" t="s">
        <v>141</v>
      </c>
      <c r="E71" s="2">
        <v>13634</v>
      </c>
      <c r="F71" t="s">
        <v>96</v>
      </c>
      <c r="G71" s="2">
        <v>13642</v>
      </c>
      <c r="H71" s="3">
        <v>10</v>
      </c>
      <c r="I71" t="s">
        <v>90</v>
      </c>
      <c r="J71" t="s">
        <v>138</v>
      </c>
      <c r="K71" s="11" t="s">
        <v>139</v>
      </c>
      <c r="L71" s="11" t="s">
        <v>72</v>
      </c>
      <c r="M71" s="11" t="s">
        <v>164</v>
      </c>
    </row>
    <row r="72" spans="2:13" x14ac:dyDescent="0.25">
      <c r="B72" t="s">
        <v>104</v>
      </c>
      <c r="C72" s="4" t="s">
        <v>148</v>
      </c>
      <c r="D72" t="s">
        <v>141</v>
      </c>
      <c r="E72" s="2">
        <v>13634</v>
      </c>
      <c r="F72" t="s">
        <v>96</v>
      </c>
      <c r="G72" s="2">
        <v>13642</v>
      </c>
      <c r="H72" s="3">
        <v>3</v>
      </c>
      <c r="I72" t="s">
        <v>34</v>
      </c>
      <c r="J72" t="s">
        <v>60</v>
      </c>
      <c r="K72" s="8" t="s">
        <v>142</v>
      </c>
      <c r="L72" s="8" t="s">
        <v>72</v>
      </c>
      <c r="M72" s="11"/>
    </row>
    <row r="73" spans="2:13" x14ac:dyDescent="0.25">
      <c r="B73" t="s">
        <v>104</v>
      </c>
      <c r="C73" s="4" t="s">
        <v>148</v>
      </c>
      <c r="D73" t="s">
        <v>141</v>
      </c>
      <c r="E73" s="2">
        <v>13634</v>
      </c>
      <c r="F73" t="s">
        <v>96</v>
      </c>
      <c r="G73" s="2">
        <v>13642</v>
      </c>
      <c r="H73" s="3">
        <v>15000</v>
      </c>
      <c r="I73" t="s">
        <v>15</v>
      </c>
      <c r="J73" t="s">
        <v>184</v>
      </c>
      <c r="K73" s="11" t="s">
        <v>221</v>
      </c>
      <c r="L73" s="11" t="s">
        <v>72</v>
      </c>
      <c r="M73" s="11"/>
    </row>
    <row r="74" spans="2:13" x14ac:dyDescent="0.25">
      <c r="B74" t="s">
        <v>104</v>
      </c>
      <c r="C74" s="4" t="s">
        <v>148</v>
      </c>
      <c r="D74" t="s">
        <v>141</v>
      </c>
      <c r="E74" s="2">
        <v>13634</v>
      </c>
      <c r="F74" t="s">
        <v>96</v>
      </c>
      <c r="G74" s="2">
        <v>13642</v>
      </c>
      <c r="H74" s="3">
        <v>10000</v>
      </c>
      <c r="I74" t="s">
        <v>15</v>
      </c>
      <c r="J74" t="s">
        <v>284</v>
      </c>
      <c r="K74" s="11"/>
      <c r="L74" s="11"/>
      <c r="M74" s="11" t="s">
        <v>165</v>
      </c>
    </row>
    <row r="75" spans="2:13" x14ac:dyDescent="0.25">
      <c r="B75" t="s">
        <v>104</v>
      </c>
      <c r="C75" s="4" t="s">
        <v>166</v>
      </c>
      <c r="D75" t="s">
        <v>141</v>
      </c>
      <c r="E75" s="2">
        <v>13726</v>
      </c>
      <c r="F75" t="s">
        <v>96</v>
      </c>
      <c r="G75" s="2">
        <v>13737</v>
      </c>
      <c r="H75" s="3">
        <v>39550</v>
      </c>
      <c r="I75" t="s">
        <v>15</v>
      </c>
      <c r="J75" t="s">
        <v>184</v>
      </c>
      <c r="K75" s="11" t="s">
        <v>221</v>
      </c>
      <c r="L75" s="11" t="s">
        <v>72</v>
      </c>
      <c r="M75" s="11"/>
    </row>
    <row r="76" spans="2:13" x14ac:dyDescent="0.25">
      <c r="B76" t="s">
        <v>104</v>
      </c>
      <c r="C76" s="4" t="s">
        <v>166</v>
      </c>
      <c r="D76" t="s">
        <v>141</v>
      </c>
      <c r="E76" s="2">
        <v>13726</v>
      </c>
      <c r="F76" t="s">
        <v>96</v>
      </c>
      <c r="G76" s="2">
        <v>13737</v>
      </c>
      <c r="H76" s="3">
        <v>10450</v>
      </c>
      <c r="I76" t="s">
        <v>15</v>
      </c>
      <c r="J76" t="s">
        <v>184</v>
      </c>
      <c r="K76" s="11" t="s">
        <v>167</v>
      </c>
      <c r="L76" s="11" t="s">
        <v>72</v>
      </c>
      <c r="M76" s="11"/>
    </row>
    <row r="77" spans="2:13" x14ac:dyDescent="0.25">
      <c r="B77" t="s">
        <v>104</v>
      </c>
      <c r="C77" s="4" t="s">
        <v>166</v>
      </c>
      <c r="D77" t="s">
        <v>141</v>
      </c>
      <c r="E77" s="2">
        <v>13726</v>
      </c>
      <c r="F77" t="s">
        <v>96</v>
      </c>
      <c r="G77" s="2">
        <v>13737</v>
      </c>
      <c r="H77" s="3">
        <v>2000</v>
      </c>
      <c r="I77" t="s">
        <v>90</v>
      </c>
      <c r="J77" t="s">
        <v>162</v>
      </c>
      <c r="K77" s="11"/>
      <c r="L77" s="11" t="s">
        <v>72</v>
      </c>
      <c r="M77" s="11"/>
    </row>
    <row r="78" spans="2:13" x14ac:dyDescent="0.25">
      <c r="B78" t="s">
        <v>104</v>
      </c>
      <c r="C78" s="4" t="s">
        <v>166</v>
      </c>
      <c r="D78" t="s">
        <v>141</v>
      </c>
      <c r="E78" s="2">
        <v>13726</v>
      </c>
      <c r="F78" t="s">
        <v>96</v>
      </c>
      <c r="G78" s="2">
        <v>13737</v>
      </c>
      <c r="H78" s="3">
        <v>1007</v>
      </c>
      <c r="I78" t="s">
        <v>34</v>
      </c>
      <c r="J78" t="s">
        <v>60</v>
      </c>
      <c r="K78" s="8" t="s">
        <v>142</v>
      </c>
      <c r="L78" s="8" t="s">
        <v>72</v>
      </c>
      <c r="M78" s="11"/>
    </row>
    <row r="79" spans="2:13" x14ac:dyDescent="0.25">
      <c r="B79" t="s">
        <v>45</v>
      </c>
      <c r="C79" s="4" t="s">
        <v>86</v>
      </c>
      <c r="E79" s="2">
        <v>13727</v>
      </c>
      <c r="F79" t="s">
        <v>107</v>
      </c>
      <c r="H79" s="3">
        <v>48</v>
      </c>
      <c r="I79" t="s">
        <v>34</v>
      </c>
      <c r="J79" t="s">
        <v>49</v>
      </c>
      <c r="K79" t="s">
        <v>172</v>
      </c>
      <c r="L79" t="s">
        <v>27</v>
      </c>
      <c r="M79" t="s">
        <v>88</v>
      </c>
    </row>
    <row r="80" spans="2:13" x14ac:dyDescent="0.25">
      <c r="B80" t="s">
        <v>45</v>
      </c>
      <c r="C80" s="4" t="s">
        <v>86</v>
      </c>
      <c r="E80" s="2">
        <v>13727</v>
      </c>
      <c r="F80" t="s">
        <v>107</v>
      </c>
      <c r="H80" s="3">
        <v>225</v>
      </c>
      <c r="I80" t="s">
        <v>90</v>
      </c>
      <c r="J80" t="s">
        <v>49</v>
      </c>
      <c r="K80" t="s">
        <v>51</v>
      </c>
      <c r="L80" t="s">
        <v>27</v>
      </c>
    </row>
    <row r="81" spans="2:13" x14ac:dyDescent="0.25">
      <c r="B81" t="s">
        <v>45</v>
      </c>
      <c r="C81" s="4" t="s">
        <v>86</v>
      </c>
      <c r="E81" s="2">
        <v>13727</v>
      </c>
      <c r="F81" t="s">
        <v>107</v>
      </c>
      <c r="H81" s="3">
        <v>5800</v>
      </c>
      <c r="I81" t="s">
        <v>15</v>
      </c>
      <c r="J81" t="s">
        <v>49</v>
      </c>
      <c r="K81" t="s">
        <v>52</v>
      </c>
      <c r="L81" t="s">
        <v>27</v>
      </c>
    </row>
    <row r="82" spans="2:13" x14ac:dyDescent="0.25">
      <c r="B82" t="s">
        <v>111</v>
      </c>
      <c r="C82" s="4" t="s">
        <v>106</v>
      </c>
      <c r="D82" t="s">
        <v>105</v>
      </c>
      <c r="E82" s="2">
        <v>13785</v>
      </c>
      <c r="F82" t="s">
        <v>107</v>
      </c>
      <c r="G82" s="2"/>
      <c r="H82" s="3">
        <v>10</v>
      </c>
      <c r="I82" t="s">
        <v>34</v>
      </c>
      <c r="J82" t="s">
        <v>35</v>
      </c>
      <c r="K82" s="11"/>
      <c r="L82" s="11" t="s">
        <v>33</v>
      </c>
      <c r="M82" s="11" t="s">
        <v>113</v>
      </c>
    </row>
    <row r="83" spans="2:13" x14ac:dyDescent="0.25">
      <c r="B83" t="s">
        <v>111</v>
      </c>
      <c r="C83" s="4" t="s">
        <v>106</v>
      </c>
      <c r="D83" t="s">
        <v>105</v>
      </c>
      <c r="E83" s="2">
        <v>13785</v>
      </c>
      <c r="F83" t="s">
        <v>107</v>
      </c>
      <c r="G83" s="2"/>
      <c r="H83" s="3">
        <v>75</v>
      </c>
      <c r="I83" t="s">
        <v>34</v>
      </c>
      <c r="J83" t="s">
        <v>60</v>
      </c>
      <c r="K83" s="11"/>
      <c r="L83" s="11" t="s">
        <v>33</v>
      </c>
      <c r="M83" s="11" t="s">
        <v>112</v>
      </c>
    </row>
    <row r="84" spans="2:13" x14ac:dyDescent="0.25">
      <c r="B84" t="s">
        <v>111</v>
      </c>
      <c r="C84" s="4" t="s">
        <v>106</v>
      </c>
      <c r="D84" t="s">
        <v>105</v>
      </c>
      <c r="E84" s="2">
        <v>13785</v>
      </c>
      <c r="F84" t="s">
        <v>107</v>
      </c>
      <c r="G84" s="2"/>
      <c r="H84" s="3">
        <v>233</v>
      </c>
      <c r="I84" t="s">
        <v>90</v>
      </c>
      <c r="J84" t="s">
        <v>108</v>
      </c>
      <c r="K84" s="8" t="s">
        <v>109</v>
      </c>
      <c r="L84" s="11" t="s">
        <v>33</v>
      </c>
      <c r="M84" s="11" t="s">
        <v>112</v>
      </c>
    </row>
    <row r="85" spans="2:13" x14ac:dyDescent="0.25">
      <c r="B85" t="s">
        <v>111</v>
      </c>
      <c r="C85" s="4" t="s">
        <v>106</v>
      </c>
      <c r="D85" t="s">
        <v>105</v>
      </c>
      <c r="E85" s="2">
        <v>13785</v>
      </c>
      <c r="F85" t="s">
        <v>107</v>
      </c>
      <c r="G85" s="2"/>
      <c r="H85" s="3">
        <v>7119</v>
      </c>
      <c r="I85" t="s">
        <v>15</v>
      </c>
      <c r="J85" t="s">
        <v>16</v>
      </c>
      <c r="K85" s="11"/>
      <c r="L85" s="11" t="s">
        <v>33</v>
      </c>
      <c r="M85" s="11" t="s">
        <v>112</v>
      </c>
    </row>
    <row r="86" spans="2:13" x14ac:dyDescent="0.25">
      <c r="B86" t="s">
        <v>104</v>
      </c>
      <c r="C86" s="4" t="s">
        <v>168</v>
      </c>
      <c r="D86" t="s">
        <v>169</v>
      </c>
      <c r="E86" s="2">
        <v>13863</v>
      </c>
      <c r="F86" t="s">
        <v>107</v>
      </c>
      <c r="G86" s="2">
        <v>13874</v>
      </c>
      <c r="H86" s="3">
        <v>25</v>
      </c>
      <c r="I86" t="s">
        <v>34</v>
      </c>
      <c r="K86" s="11"/>
      <c r="L86" s="11"/>
      <c r="M86" s="11"/>
    </row>
    <row r="87" spans="2:13" x14ac:dyDescent="0.25">
      <c r="B87" t="s">
        <v>104</v>
      </c>
      <c r="C87" s="4" t="s">
        <v>168</v>
      </c>
      <c r="D87" t="s">
        <v>169</v>
      </c>
      <c r="E87" s="2">
        <v>13863</v>
      </c>
      <c r="F87" t="s">
        <v>107</v>
      </c>
      <c r="G87" s="2">
        <v>13874</v>
      </c>
      <c r="H87" s="3">
        <v>500</v>
      </c>
      <c r="I87" t="s">
        <v>90</v>
      </c>
      <c r="K87" s="11"/>
      <c r="L87" s="11"/>
      <c r="M87" s="11"/>
    </row>
    <row r="88" spans="2:13" x14ac:dyDescent="0.25">
      <c r="B88" t="s">
        <v>104</v>
      </c>
      <c r="C88" s="4" t="s">
        <v>166</v>
      </c>
      <c r="D88" t="s">
        <v>141</v>
      </c>
      <c r="E88" s="2"/>
      <c r="F88" t="s">
        <v>170</v>
      </c>
      <c r="G88" s="2"/>
      <c r="H88" s="3">
        <v>8</v>
      </c>
      <c r="I88" t="s">
        <v>34</v>
      </c>
      <c r="J88" t="s">
        <v>60</v>
      </c>
      <c r="K88" s="8" t="s">
        <v>142</v>
      </c>
      <c r="L88" s="8" t="s">
        <v>72</v>
      </c>
      <c r="M88" s="11" t="s">
        <v>171</v>
      </c>
    </row>
    <row r="89" spans="2:13" x14ac:dyDescent="0.25">
      <c r="B89" t="s">
        <v>104</v>
      </c>
      <c r="C89" s="4" t="s">
        <v>166</v>
      </c>
      <c r="D89" t="s">
        <v>141</v>
      </c>
      <c r="E89" s="2"/>
      <c r="F89" t="s">
        <v>170</v>
      </c>
      <c r="G89" s="2"/>
      <c r="H89" s="3">
        <v>20</v>
      </c>
      <c r="I89" t="s">
        <v>15</v>
      </c>
      <c r="K89" s="11"/>
      <c r="L89" s="11"/>
      <c r="M89" s="11"/>
    </row>
    <row r="90" spans="2:13" x14ac:dyDescent="0.25">
      <c r="B90" t="s">
        <v>104</v>
      </c>
      <c r="C90" s="4" t="s">
        <v>166</v>
      </c>
      <c r="D90" t="s">
        <v>141</v>
      </c>
      <c r="E90" s="2"/>
      <c r="F90" t="s">
        <v>170</v>
      </c>
      <c r="G90" s="2"/>
      <c r="H90" s="3">
        <v>20</v>
      </c>
      <c r="I90" t="s">
        <v>26</v>
      </c>
      <c r="K90" s="11"/>
      <c r="L90" s="11"/>
      <c r="M90" s="11"/>
    </row>
    <row r="91" spans="2:13" x14ac:dyDescent="0.25">
      <c r="B91" s="8" t="s">
        <v>70</v>
      </c>
      <c r="C91" s="4" t="s">
        <v>29</v>
      </c>
      <c r="D91" t="s">
        <v>39</v>
      </c>
      <c r="E91" s="2">
        <v>13876</v>
      </c>
      <c r="F91" t="s">
        <v>53</v>
      </c>
      <c r="G91" s="2">
        <v>13893</v>
      </c>
      <c r="I91" t="s">
        <v>15</v>
      </c>
      <c r="K91" s="10"/>
      <c r="L91" s="8" t="s">
        <v>31</v>
      </c>
      <c r="M91" t="s">
        <v>68</v>
      </c>
    </row>
    <row r="92" spans="2:13" x14ac:dyDescent="0.25">
      <c r="B92" t="s">
        <v>32</v>
      </c>
      <c r="C92" s="4" t="s">
        <v>29</v>
      </c>
      <c r="D92" t="s">
        <v>39</v>
      </c>
      <c r="E92" s="2">
        <v>13876</v>
      </c>
      <c r="F92" t="s">
        <v>53</v>
      </c>
      <c r="G92" s="2">
        <v>13893</v>
      </c>
      <c r="H92" s="3">
        <v>15000</v>
      </c>
      <c r="I92" t="s">
        <v>15</v>
      </c>
      <c r="J92" t="s">
        <v>16</v>
      </c>
      <c r="L92" t="s">
        <v>33</v>
      </c>
    </row>
    <row r="93" spans="2:13" x14ac:dyDescent="0.25">
      <c r="B93" t="s">
        <v>32</v>
      </c>
      <c r="C93" s="4" t="s">
        <v>29</v>
      </c>
      <c r="D93" t="s">
        <v>39</v>
      </c>
      <c r="E93" s="2">
        <v>13876</v>
      </c>
      <c r="F93" t="s">
        <v>53</v>
      </c>
      <c r="G93" s="2">
        <v>13893</v>
      </c>
      <c r="H93" s="3">
        <v>111</v>
      </c>
      <c r="I93" t="s">
        <v>34</v>
      </c>
      <c r="J93" t="s">
        <v>35</v>
      </c>
      <c r="L93" t="s">
        <v>33</v>
      </c>
    </row>
    <row r="94" spans="2:13" x14ac:dyDescent="0.25">
      <c r="B94" t="s">
        <v>32</v>
      </c>
      <c r="C94" s="4" t="s">
        <v>29</v>
      </c>
      <c r="D94" t="s">
        <v>39</v>
      </c>
      <c r="E94" s="2">
        <v>13876</v>
      </c>
      <c r="F94" t="s">
        <v>53</v>
      </c>
      <c r="G94" s="2">
        <v>13893</v>
      </c>
      <c r="H94" s="3">
        <v>80</v>
      </c>
      <c r="I94" t="s">
        <v>36</v>
      </c>
      <c r="J94" t="s">
        <v>37</v>
      </c>
      <c r="K94" s="8" t="s">
        <v>38</v>
      </c>
      <c r="L94" s="8" t="s">
        <v>62</v>
      </c>
      <c r="M94" t="s">
        <v>80</v>
      </c>
    </row>
    <row r="95" spans="2:13" x14ac:dyDescent="0.25">
      <c r="B95" t="s">
        <v>104</v>
      </c>
      <c r="C95" s="4" t="s">
        <v>173</v>
      </c>
      <c r="D95" t="s">
        <v>169</v>
      </c>
      <c r="E95" s="2">
        <v>13903</v>
      </c>
      <c r="F95" t="s">
        <v>107</v>
      </c>
      <c r="G95" s="2">
        <v>13918</v>
      </c>
      <c r="H95" s="3">
        <v>26500</v>
      </c>
      <c r="I95" t="s">
        <v>15</v>
      </c>
      <c r="J95" t="s">
        <v>184</v>
      </c>
      <c r="K95" t="s">
        <v>167</v>
      </c>
      <c r="L95" t="s">
        <v>72</v>
      </c>
    </row>
    <row r="96" spans="2:13" x14ac:dyDescent="0.25">
      <c r="B96" t="s">
        <v>104</v>
      </c>
      <c r="C96" s="4" t="s">
        <v>173</v>
      </c>
      <c r="D96" t="s">
        <v>169</v>
      </c>
      <c r="E96" s="2">
        <v>13903</v>
      </c>
      <c r="F96" t="s">
        <v>107</v>
      </c>
      <c r="G96" s="2">
        <v>13918</v>
      </c>
      <c r="H96" s="3">
        <v>8400</v>
      </c>
      <c r="I96" t="s">
        <v>15</v>
      </c>
      <c r="J96" s="8" t="s">
        <v>285</v>
      </c>
      <c r="M96" t="s">
        <v>174</v>
      </c>
    </row>
    <row r="97" spans="2:13" x14ac:dyDescent="0.25">
      <c r="B97" t="s">
        <v>104</v>
      </c>
      <c r="C97" s="4" t="s">
        <v>173</v>
      </c>
      <c r="D97" t="s">
        <v>169</v>
      </c>
      <c r="E97" s="2">
        <v>13903</v>
      </c>
      <c r="F97" t="s">
        <v>107</v>
      </c>
      <c r="G97" s="2">
        <v>13918</v>
      </c>
      <c r="H97" s="3">
        <v>1350</v>
      </c>
      <c r="I97" t="s">
        <v>90</v>
      </c>
      <c r="J97" t="s">
        <v>138</v>
      </c>
      <c r="K97" t="s">
        <v>175</v>
      </c>
      <c r="L97" t="s">
        <v>72</v>
      </c>
    </row>
    <row r="98" spans="2:13" x14ac:dyDescent="0.25">
      <c r="B98" t="s">
        <v>104</v>
      </c>
      <c r="C98" s="4" t="s">
        <v>173</v>
      </c>
      <c r="D98" t="s">
        <v>169</v>
      </c>
      <c r="E98" s="2">
        <v>13903</v>
      </c>
      <c r="F98" t="s">
        <v>107</v>
      </c>
      <c r="G98" s="2">
        <v>13918</v>
      </c>
      <c r="H98" s="3">
        <v>50</v>
      </c>
      <c r="I98" t="s">
        <v>34</v>
      </c>
      <c r="J98" t="s">
        <v>60</v>
      </c>
      <c r="K98" s="8" t="s">
        <v>142</v>
      </c>
      <c r="L98" s="8" t="s">
        <v>72</v>
      </c>
    </row>
    <row r="99" spans="2:13" x14ac:dyDescent="0.25">
      <c r="B99" t="s">
        <v>104</v>
      </c>
      <c r="C99" s="4" t="s">
        <v>173</v>
      </c>
      <c r="D99" t="s">
        <v>169</v>
      </c>
      <c r="E99" s="2">
        <v>13903</v>
      </c>
      <c r="F99" t="s">
        <v>107</v>
      </c>
      <c r="G99" s="2">
        <v>13918</v>
      </c>
      <c r="H99" s="3">
        <v>750</v>
      </c>
      <c r="I99" t="s">
        <v>90</v>
      </c>
      <c r="J99" t="s">
        <v>162</v>
      </c>
      <c r="L99" t="s">
        <v>72</v>
      </c>
    </row>
    <row r="100" spans="2:13" x14ac:dyDescent="0.25">
      <c r="B100" t="s">
        <v>104</v>
      </c>
      <c r="C100" s="4" t="s">
        <v>176</v>
      </c>
      <c r="D100" t="s">
        <v>169</v>
      </c>
      <c r="E100" s="2">
        <v>13924</v>
      </c>
      <c r="F100" t="s">
        <v>107</v>
      </c>
      <c r="G100" s="2">
        <v>13937</v>
      </c>
      <c r="H100" s="3">
        <v>40100</v>
      </c>
      <c r="I100" t="s">
        <v>15</v>
      </c>
      <c r="J100" t="s">
        <v>184</v>
      </c>
      <c r="K100" t="s">
        <v>167</v>
      </c>
      <c r="L100" t="s">
        <v>72</v>
      </c>
    </row>
    <row r="101" spans="2:13" x14ac:dyDescent="0.25">
      <c r="B101" t="s">
        <v>104</v>
      </c>
      <c r="C101" s="4" t="s">
        <v>177</v>
      </c>
      <c r="D101" t="s">
        <v>169</v>
      </c>
      <c r="E101" s="2">
        <v>13940</v>
      </c>
      <c r="F101" t="s">
        <v>107</v>
      </c>
      <c r="G101" s="2">
        <v>13952</v>
      </c>
      <c r="H101" s="3">
        <v>1000</v>
      </c>
      <c r="I101" t="s">
        <v>25</v>
      </c>
      <c r="L101" s="8" t="s">
        <v>27</v>
      </c>
      <c r="M101" t="s">
        <v>294</v>
      </c>
    </row>
    <row r="102" spans="2:13" x14ac:dyDescent="0.25">
      <c r="B102" t="s">
        <v>104</v>
      </c>
      <c r="C102" s="4" t="s">
        <v>177</v>
      </c>
      <c r="D102" t="s">
        <v>169</v>
      </c>
      <c r="E102" s="2">
        <v>13940</v>
      </c>
      <c r="F102" t="s">
        <v>107</v>
      </c>
      <c r="G102" s="2">
        <v>13952</v>
      </c>
      <c r="H102" s="3">
        <v>50000</v>
      </c>
      <c r="I102" t="s">
        <v>15</v>
      </c>
      <c r="J102" s="8" t="s">
        <v>181</v>
      </c>
      <c r="K102" s="8" t="s">
        <v>180</v>
      </c>
      <c r="L102" s="8" t="s">
        <v>27</v>
      </c>
      <c r="M102" t="s">
        <v>178</v>
      </c>
    </row>
    <row r="103" spans="2:13" x14ac:dyDescent="0.25">
      <c r="B103" t="s">
        <v>104</v>
      </c>
      <c r="C103" s="4" t="s">
        <v>173</v>
      </c>
      <c r="D103" t="s">
        <v>169</v>
      </c>
      <c r="E103" s="2">
        <v>13975</v>
      </c>
      <c r="F103" t="s">
        <v>107</v>
      </c>
      <c r="G103" s="2">
        <v>13987</v>
      </c>
      <c r="H103" s="3">
        <v>1000</v>
      </c>
      <c r="I103" t="s">
        <v>25</v>
      </c>
      <c r="L103" s="8" t="s">
        <v>27</v>
      </c>
      <c r="M103" t="s">
        <v>294</v>
      </c>
    </row>
    <row r="104" spans="2:13" x14ac:dyDescent="0.25">
      <c r="B104" t="s">
        <v>104</v>
      </c>
      <c r="C104" s="5" t="s">
        <v>185</v>
      </c>
      <c r="D104" t="s">
        <v>169</v>
      </c>
      <c r="H104" s="3">
        <v>35000</v>
      </c>
      <c r="I104" t="s">
        <v>15</v>
      </c>
      <c r="J104" t="s">
        <v>184</v>
      </c>
      <c r="K104" t="s">
        <v>167</v>
      </c>
      <c r="L104" s="11" t="s">
        <v>72</v>
      </c>
      <c r="M104" s="11" t="s">
        <v>186</v>
      </c>
    </row>
    <row r="105" spans="2:13" x14ac:dyDescent="0.25">
      <c r="B105" t="s">
        <v>104</v>
      </c>
      <c r="C105" s="5" t="s">
        <v>185</v>
      </c>
      <c r="D105" t="s">
        <v>169</v>
      </c>
      <c r="H105" s="3">
        <v>2000</v>
      </c>
      <c r="I105" t="s">
        <v>90</v>
      </c>
      <c r="J105" t="s">
        <v>138</v>
      </c>
      <c r="K105" t="s">
        <v>158</v>
      </c>
      <c r="L105" s="11" t="s">
        <v>72</v>
      </c>
      <c r="M105" s="11" t="s">
        <v>187</v>
      </c>
    </row>
    <row r="106" spans="2:13" x14ac:dyDescent="0.25">
      <c r="B106" t="s">
        <v>104</v>
      </c>
      <c r="C106" s="5" t="s">
        <v>185</v>
      </c>
      <c r="D106" t="s">
        <v>169</v>
      </c>
      <c r="H106" s="3">
        <v>772</v>
      </c>
      <c r="I106" t="s">
        <v>34</v>
      </c>
      <c r="J106" t="s">
        <v>60</v>
      </c>
      <c r="K106" s="8" t="s">
        <v>142</v>
      </c>
      <c r="L106" s="8" t="s">
        <v>72</v>
      </c>
    </row>
    <row r="108" spans="2:13" x14ac:dyDescent="0.25">
      <c r="B108" s="1" t="s">
        <v>292</v>
      </c>
      <c r="C108" s="1">
        <f>SUBTOTAL(103,C2:C106)</f>
        <v>105</v>
      </c>
      <c r="G108" s="1" t="s">
        <v>188</v>
      </c>
      <c r="H108" s="7">
        <f>SUBTOTAL(9,H2:H106)</f>
        <v>644890</v>
      </c>
    </row>
    <row r="110" spans="2:13" x14ac:dyDescent="0.25">
      <c r="B110" t="s">
        <v>230</v>
      </c>
      <c r="C110" s="5">
        <v>105</v>
      </c>
      <c r="G110" t="s">
        <v>229</v>
      </c>
      <c r="H110" s="3">
        <v>644890</v>
      </c>
    </row>
    <row r="111" spans="2:13" x14ac:dyDescent="0.25">
      <c r="H111" s="19"/>
    </row>
    <row r="112" spans="2:13" x14ac:dyDescent="0.25">
      <c r="H112" s="19">
        <f>H108/H110</f>
        <v>1</v>
      </c>
    </row>
  </sheetData>
  <autoFilter ref="A1:M106"/>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3"/>
  <sheetViews>
    <sheetView workbookViewId="0">
      <pane ySplit="1" topLeftCell="A2" activePane="bottomLeft" state="frozen"/>
      <selection pane="bottomLeft" activeCell="J7" sqref="J7"/>
    </sheetView>
  </sheetViews>
  <sheetFormatPr defaultRowHeight="15" x14ac:dyDescent="0.25"/>
  <cols>
    <col min="1" max="1" width="5.7109375" customWidth="1"/>
    <col min="2" max="2" width="9.7109375" customWidth="1"/>
    <col min="3" max="3" width="21.7109375" style="4" customWidth="1"/>
    <col min="4" max="4" width="11.5703125" customWidth="1"/>
    <col min="5" max="5" width="12.7109375" customWidth="1"/>
    <col min="6" max="6" width="14.42578125" customWidth="1"/>
    <col min="7" max="7" width="12.28515625" customWidth="1"/>
    <col min="8" max="8" width="10.5703125" bestFit="1" customWidth="1"/>
    <col min="10" max="10" width="11.85546875" customWidth="1"/>
    <col min="11" max="11" width="12.7109375" customWidth="1"/>
    <col min="12" max="12" width="16.140625" customWidth="1"/>
  </cols>
  <sheetData>
    <row r="1" spans="1:13" s="1" customFormat="1" x14ac:dyDescent="0.25">
      <c r="A1" s="1" t="s">
        <v>287</v>
      </c>
      <c r="B1" s="1" t="s">
        <v>0</v>
      </c>
      <c r="C1" s="1" t="s">
        <v>1</v>
      </c>
      <c r="D1" s="1" t="s">
        <v>9</v>
      </c>
      <c r="E1" s="1" t="s">
        <v>7</v>
      </c>
      <c r="F1" s="1" t="s">
        <v>10</v>
      </c>
      <c r="G1" s="1" t="s">
        <v>8</v>
      </c>
      <c r="H1" s="7" t="s">
        <v>14</v>
      </c>
      <c r="I1" s="1" t="s">
        <v>2</v>
      </c>
      <c r="J1" s="1" t="s">
        <v>5</v>
      </c>
      <c r="K1" s="1" t="s">
        <v>6</v>
      </c>
      <c r="L1" s="1" t="s">
        <v>3</v>
      </c>
      <c r="M1" s="1" t="s">
        <v>4</v>
      </c>
    </row>
    <row r="2" spans="1:13" x14ac:dyDescent="0.25">
      <c r="B2" t="s">
        <v>196</v>
      </c>
      <c r="F2" t="s">
        <v>197</v>
      </c>
      <c r="G2" s="16">
        <v>13394</v>
      </c>
      <c r="H2" s="3">
        <v>150</v>
      </c>
      <c r="I2" t="s">
        <v>90</v>
      </c>
      <c r="M2" t="s">
        <v>198</v>
      </c>
    </row>
    <row r="3" spans="1:13" x14ac:dyDescent="0.25">
      <c r="B3" t="s">
        <v>196</v>
      </c>
      <c r="F3" t="s">
        <v>197</v>
      </c>
      <c r="G3" s="16">
        <v>13394</v>
      </c>
      <c r="H3" s="3">
        <v>300</v>
      </c>
      <c r="I3" t="s">
        <v>34</v>
      </c>
      <c r="M3" t="s">
        <v>198</v>
      </c>
    </row>
    <row r="4" spans="1:13" x14ac:dyDescent="0.25">
      <c r="A4">
        <v>1</v>
      </c>
      <c r="B4" t="s">
        <v>45</v>
      </c>
      <c r="C4" s="4" t="s">
        <v>207</v>
      </c>
      <c r="E4" s="2">
        <v>13430</v>
      </c>
      <c r="H4" s="3">
        <v>100</v>
      </c>
      <c r="I4" t="s">
        <v>90</v>
      </c>
      <c r="J4" t="s">
        <v>49</v>
      </c>
      <c r="K4" t="s">
        <v>51</v>
      </c>
      <c r="L4" t="s">
        <v>27</v>
      </c>
      <c r="M4" t="s">
        <v>209</v>
      </c>
    </row>
    <row r="5" spans="1:13" x14ac:dyDescent="0.25">
      <c r="B5" t="s">
        <v>45</v>
      </c>
      <c r="C5" s="4" t="s">
        <v>207</v>
      </c>
      <c r="E5" s="2">
        <v>13430</v>
      </c>
      <c r="H5" s="3">
        <v>5000</v>
      </c>
      <c r="I5" t="s">
        <v>90</v>
      </c>
      <c r="J5" t="s">
        <v>208</v>
      </c>
      <c r="L5" t="s">
        <v>67</v>
      </c>
      <c r="M5" t="s">
        <v>209</v>
      </c>
    </row>
    <row r="6" spans="1:13" x14ac:dyDescent="0.25">
      <c r="B6" t="s">
        <v>45</v>
      </c>
      <c r="C6" s="4" t="s">
        <v>207</v>
      </c>
      <c r="E6" s="2">
        <v>13430</v>
      </c>
      <c r="H6" s="3">
        <v>1482</v>
      </c>
      <c r="I6" t="s">
        <v>90</v>
      </c>
      <c r="J6" t="s">
        <v>37</v>
      </c>
      <c r="K6" t="s">
        <v>210</v>
      </c>
      <c r="L6" t="s">
        <v>27</v>
      </c>
      <c r="M6" t="s">
        <v>211</v>
      </c>
    </row>
    <row r="7" spans="1:13" x14ac:dyDescent="0.25">
      <c r="B7" t="s">
        <v>196</v>
      </c>
      <c r="C7" s="4" t="s">
        <v>207</v>
      </c>
      <c r="E7" s="2">
        <v>13430</v>
      </c>
      <c r="H7" s="3">
        <v>250</v>
      </c>
      <c r="I7" t="s">
        <v>34</v>
      </c>
      <c r="J7" t="s">
        <v>60</v>
      </c>
      <c r="M7" t="s">
        <v>212</v>
      </c>
    </row>
    <row r="8" spans="1:13" x14ac:dyDescent="0.25">
      <c r="B8" t="s">
        <v>196</v>
      </c>
      <c r="C8" s="4" t="s">
        <v>207</v>
      </c>
      <c r="E8" s="2">
        <v>13430</v>
      </c>
      <c r="H8" s="3">
        <v>4971</v>
      </c>
      <c r="I8" t="s">
        <v>15</v>
      </c>
      <c r="J8" t="s">
        <v>16</v>
      </c>
      <c r="L8" t="s">
        <v>27</v>
      </c>
      <c r="M8" t="s">
        <v>213</v>
      </c>
    </row>
    <row r="9" spans="1:13" x14ac:dyDescent="0.25">
      <c r="A9">
        <v>2</v>
      </c>
      <c r="B9" t="s">
        <v>40</v>
      </c>
      <c r="C9" s="4" t="s">
        <v>288</v>
      </c>
      <c r="D9" t="s">
        <v>43</v>
      </c>
      <c r="E9" s="2">
        <v>13607</v>
      </c>
      <c r="H9" s="3">
        <v>5250</v>
      </c>
      <c r="I9" t="s">
        <v>15</v>
      </c>
      <c r="M9" t="s">
        <v>289</v>
      </c>
    </row>
    <row r="10" spans="1:13" x14ac:dyDescent="0.25">
      <c r="B10" t="s">
        <v>40</v>
      </c>
      <c r="C10" s="4" t="s">
        <v>288</v>
      </c>
      <c r="D10" t="s">
        <v>43</v>
      </c>
      <c r="E10" s="2">
        <v>13607</v>
      </c>
      <c r="H10" s="3">
        <v>11500</v>
      </c>
      <c r="I10" t="s">
        <v>26</v>
      </c>
      <c r="M10" t="s">
        <v>289</v>
      </c>
    </row>
    <row r="11" spans="1:13" x14ac:dyDescent="0.25">
      <c r="A11">
        <v>3</v>
      </c>
      <c r="B11" t="s">
        <v>45</v>
      </c>
      <c r="C11" s="4" t="s">
        <v>214</v>
      </c>
      <c r="D11" t="s">
        <v>98</v>
      </c>
      <c r="E11" s="2">
        <v>13613</v>
      </c>
      <c r="G11" s="2">
        <v>13621</v>
      </c>
      <c r="H11" s="12">
        <v>5000</v>
      </c>
      <c r="I11" t="s">
        <v>15</v>
      </c>
      <c r="J11" t="s">
        <v>56</v>
      </c>
      <c r="K11" t="s">
        <v>215</v>
      </c>
      <c r="L11" t="s">
        <v>223</v>
      </c>
      <c r="M11" t="s">
        <v>216</v>
      </c>
    </row>
    <row r="12" spans="1:13" x14ac:dyDescent="0.25">
      <c r="H12" s="18"/>
      <c r="K12" t="s">
        <v>222</v>
      </c>
      <c r="L12" t="s">
        <v>224</v>
      </c>
      <c r="M12" t="s">
        <v>217</v>
      </c>
    </row>
    <row r="13" spans="1:13" x14ac:dyDescent="0.25">
      <c r="B13" s="1" t="s">
        <v>292</v>
      </c>
      <c r="C13" s="1">
        <f>SUBTOTAL(103,A2:B11)</f>
        <v>13</v>
      </c>
      <c r="E13" s="1"/>
      <c r="F13" s="1"/>
      <c r="G13" s="1" t="s">
        <v>226</v>
      </c>
      <c r="H13" s="7">
        <f>SUBTOTAL(9,H2:H11)</f>
        <v>34003</v>
      </c>
    </row>
  </sheetData>
  <autoFilter ref="A1:M12"/>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I46"/>
  <sheetViews>
    <sheetView topLeftCell="B16" workbookViewId="0">
      <selection activeCell="H23" sqref="H23"/>
    </sheetView>
  </sheetViews>
  <sheetFormatPr defaultRowHeight="15" x14ac:dyDescent="0.25"/>
  <sheetData>
    <row r="2" spans="2:2" x14ac:dyDescent="0.25">
      <c r="B2" t="s">
        <v>190</v>
      </c>
    </row>
    <row r="3" spans="2:2" x14ac:dyDescent="0.25">
      <c r="B3" t="s">
        <v>281</v>
      </c>
    </row>
    <row r="4" spans="2:2" x14ac:dyDescent="0.25">
      <c r="B4" t="s">
        <v>189</v>
      </c>
    </row>
    <row r="5" spans="2:2" x14ac:dyDescent="0.25">
      <c r="B5" t="s">
        <v>191</v>
      </c>
    </row>
    <row r="6" spans="2:2" x14ac:dyDescent="0.25">
      <c r="B6" t="s">
        <v>192</v>
      </c>
    </row>
    <row r="7" spans="2:2" x14ac:dyDescent="0.25">
      <c r="B7" t="s">
        <v>193</v>
      </c>
    </row>
    <row r="8" spans="2:2" x14ac:dyDescent="0.25">
      <c r="B8" t="s">
        <v>194</v>
      </c>
    </row>
    <row r="9" spans="2:2" x14ac:dyDescent="0.25">
      <c r="B9" s="1" t="s">
        <v>203</v>
      </c>
    </row>
    <row r="10" spans="2:2" x14ac:dyDescent="0.25">
      <c r="B10" s="1" t="s">
        <v>206</v>
      </c>
    </row>
    <row r="11" spans="2:2" x14ac:dyDescent="0.25">
      <c r="B11" s="1" t="s">
        <v>195</v>
      </c>
    </row>
    <row r="12" spans="2:2" x14ac:dyDescent="0.25">
      <c r="B12" t="s">
        <v>280</v>
      </c>
    </row>
    <row r="13" spans="2:2" x14ac:dyDescent="0.25">
      <c r="B13" t="s">
        <v>218</v>
      </c>
    </row>
    <row r="14" spans="2:2" x14ac:dyDescent="0.25">
      <c r="B14" t="s">
        <v>205</v>
      </c>
    </row>
    <row r="15" spans="2:2" x14ac:dyDescent="0.25">
      <c r="B15" t="s">
        <v>201</v>
      </c>
    </row>
    <row r="16" spans="2:2" x14ac:dyDescent="0.25">
      <c r="B16" t="s">
        <v>202</v>
      </c>
    </row>
    <row r="17" spans="2:9" x14ac:dyDescent="0.25">
      <c r="B17" s="1" t="s">
        <v>204</v>
      </c>
    </row>
    <row r="18" spans="2:9" x14ac:dyDescent="0.25">
      <c r="B18" t="s">
        <v>219</v>
      </c>
    </row>
    <row r="19" spans="2:9" x14ac:dyDescent="0.25">
      <c r="B19" t="s">
        <v>220</v>
      </c>
    </row>
    <row r="20" spans="2:9" x14ac:dyDescent="0.25">
      <c r="B20" t="s">
        <v>254</v>
      </c>
    </row>
    <row r="21" spans="2:9" x14ac:dyDescent="0.25">
      <c r="C21" t="s">
        <v>231</v>
      </c>
      <c r="E21" t="s">
        <v>2</v>
      </c>
      <c r="G21" t="s">
        <v>3</v>
      </c>
      <c r="H21" t="s">
        <v>249</v>
      </c>
    </row>
    <row r="22" spans="2:9" x14ac:dyDescent="0.25">
      <c r="C22" t="s">
        <v>232</v>
      </c>
      <c r="E22" t="s">
        <v>233</v>
      </c>
      <c r="G22" t="s">
        <v>234</v>
      </c>
      <c r="H22">
        <v>1821</v>
      </c>
    </row>
    <row r="23" spans="2:9" x14ac:dyDescent="0.25">
      <c r="E23" t="s">
        <v>56</v>
      </c>
      <c r="G23" t="s">
        <v>235</v>
      </c>
      <c r="H23">
        <v>3658</v>
      </c>
      <c r="I23" t="s">
        <v>264</v>
      </c>
    </row>
    <row r="24" spans="2:9" x14ac:dyDescent="0.25">
      <c r="C24" t="s">
        <v>236</v>
      </c>
      <c r="E24" t="s">
        <v>237</v>
      </c>
      <c r="G24" t="s">
        <v>234</v>
      </c>
      <c r="H24">
        <v>10000</v>
      </c>
    </row>
    <row r="25" spans="2:9" x14ac:dyDescent="0.25">
      <c r="E25" t="s">
        <v>66</v>
      </c>
      <c r="G25" t="s">
        <v>235</v>
      </c>
      <c r="H25">
        <v>1242</v>
      </c>
      <c r="I25" t="s">
        <v>256</v>
      </c>
    </row>
    <row r="26" spans="2:9" x14ac:dyDescent="0.25">
      <c r="C26" t="s">
        <v>238</v>
      </c>
      <c r="E26" t="s">
        <v>116</v>
      </c>
      <c r="G26" t="s">
        <v>234</v>
      </c>
      <c r="H26">
        <v>13357</v>
      </c>
    </row>
    <row r="27" spans="2:9" x14ac:dyDescent="0.25">
      <c r="C27" t="s">
        <v>70</v>
      </c>
      <c r="E27" t="s">
        <v>239</v>
      </c>
      <c r="G27" t="s">
        <v>240</v>
      </c>
    </row>
    <row r="28" spans="2:9" x14ac:dyDescent="0.25">
      <c r="C28" t="s">
        <v>241</v>
      </c>
      <c r="E28" t="s">
        <v>16</v>
      </c>
      <c r="G28" t="s">
        <v>27</v>
      </c>
      <c r="H28">
        <v>6000</v>
      </c>
      <c r="I28" t="s">
        <v>258</v>
      </c>
    </row>
    <row r="29" spans="2:9" x14ac:dyDescent="0.25">
      <c r="C29" t="s">
        <v>242</v>
      </c>
      <c r="E29" t="s">
        <v>147</v>
      </c>
      <c r="G29" t="s">
        <v>243</v>
      </c>
      <c r="H29">
        <v>3202</v>
      </c>
      <c r="I29" t="s">
        <v>255</v>
      </c>
    </row>
    <row r="30" spans="2:9" x14ac:dyDescent="0.25">
      <c r="C30" t="s">
        <v>244</v>
      </c>
      <c r="E30" t="s">
        <v>245</v>
      </c>
      <c r="G30" t="s">
        <v>243</v>
      </c>
    </row>
    <row r="31" spans="2:9" x14ac:dyDescent="0.25">
      <c r="C31" t="s">
        <v>246</v>
      </c>
      <c r="E31" t="s">
        <v>247</v>
      </c>
      <c r="G31" t="s">
        <v>248</v>
      </c>
      <c r="H31" s="20">
        <v>9000</v>
      </c>
      <c r="I31" t="s">
        <v>257</v>
      </c>
    </row>
    <row r="32" spans="2:9" x14ac:dyDescent="0.25">
      <c r="H32">
        <f>SUM(H22:H31)</f>
        <v>48280</v>
      </c>
    </row>
    <row r="33" spans="2:2" x14ac:dyDescent="0.25">
      <c r="B33" t="s">
        <v>260</v>
      </c>
    </row>
    <row r="34" spans="2:2" x14ac:dyDescent="0.25">
      <c r="B34" t="s">
        <v>286</v>
      </c>
    </row>
    <row r="35" spans="2:2" x14ac:dyDescent="0.25">
      <c r="B35" t="s">
        <v>265</v>
      </c>
    </row>
    <row r="36" spans="2:2" x14ac:dyDescent="0.25">
      <c r="B36" t="s">
        <v>261</v>
      </c>
    </row>
    <row r="38" spans="2:2" x14ac:dyDescent="0.25">
      <c r="B38" t="s">
        <v>283</v>
      </c>
    </row>
    <row r="39" spans="2:2" x14ac:dyDescent="0.25">
      <c r="B39" t="s">
        <v>251</v>
      </c>
    </row>
    <row r="40" spans="2:2" x14ac:dyDescent="0.25">
      <c r="B40" t="s">
        <v>250</v>
      </c>
    </row>
    <row r="41" spans="2:2" x14ac:dyDescent="0.25">
      <c r="B41" t="s">
        <v>253</v>
      </c>
    </row>
    <row r="42" spans="2:2" x14ac:dyDescent="0.25">
      <c r="B42" t="s">
        <v>262</v>
      </c>
    </row>
    <row r="44" spans="2:2" x14ac:dyDescent="0.25">
      <c r="B44" t="s">
        <v>266</v>
      </c>
    </row>
    <row r="45" spans="2:2" x14ac:dyDescent="0.25">
      <c r="B45" t="s">
        <v>267</v>
      </c>
    </row>
    <row r="46" spans="2:2" x14ac:dyDescent="0.25">
      <c r="B46" t="s">
        <v>268</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O8"/>
  <sheetViews>
    <sheetView workbookViewId="0">
      <selection activeCell="O9" sqref="O9"/>
    </sheetView>
  </sheetViews>
  <sheetFormatPr defaultRowHeight="15" x14ac:dyDescent="0.25"/>
  <cols>
    <col min="1" max="1" width="26.140625" customWidth="1"/>
    <col min="5" max="5" width="13.140625" customWidth="1"/>
    <col min="11" max="11" width="12.140625" customWidth="1"/>
  </cols>
  <sheetData>
    <row r="2" spans="1:15" x14ac:dyDescent="0.25">
      <c r="A2" t="s">
        <v>269</v>
      </c>
      <c r="B2" t="s">
        <v>15</v>
      </c>
      <c r="C2" t="s">
        <v>270</v>
      </c>
      <c r="D2" t="s">
        <v>36</v>
      </c>
      <c r="E2" t="s">
        <v>275</v>
      </c>
      <c r="F2" t="s">
        <v>26</v>
      </c>
      <c r="G2" t="s">
        <v>271</v>
      </c>
      <c r="H2" t="s">
        <v>90</v>
      </c>
      <c r="I2" t="s">
        <v>87</v>
      </c>
      <c r="J2" t="s">
        <v>34</v>
      </c>
      <c r="K2" t="s">
        <v>274</v>
      </c>
      <c r="L2" t="s">
        <v>272</v>
      </c>
    </row>
    <row r="3" spans="1:15" x14ac:dyDescent="0.25">
      <c r="A3" t="s">
        <v>273</v>
      </c>
      <c r="B3">
        <f>6301+217</f>
        <v>6518</v>
      </c>
      <c r="C3">
        <v>5204</v>
      </c>
      <c r="D3">
        <v>90</v>
      </c>
      <c r="E3">
        <f t="shared" ref="E3:E8" si="0">SUM(B3:D3)</f>
        <v>11812</v>
      </c>
      <c r="F3">
        <v>1157</v>
      </c>
      <c r="G3">
        <v>243</v>
      </c>
      <c r="H3">
        <v>67</v>
      </c>
      <c r="I3">
        <v>0</v>
      </c>
      <c r="J3">
        <f>67+236</f>
        <v>303</v>
      </c>
      <c r="K3">
        <f t="shared" ref="K3:K8" si="1">SUM(G3:J3)</f>
        <v>613</v>
      </c>
      <c r="L3">
        <v>14429</v>
      </c>
      <c r="M3" s="19">
        <f t="shared" ref="M3:M8" si="2">E3/L3</f>
        <v>0.81862914962921896</v>
      </c>
      <c r="N3" s="21">
        <f t="shared" ref="N3:N8" si="3">K3/L3</f>
        <v>4.248388661722919E-2</v>
      </c>
    </row>
    <row r="4" spans="1:15" x14ac:dyDescent="0.25">
      <c r="A4" t="s">
        <v>276</v>
      </c>
      <c r="B4">
        <v>9541</v>
      </c>
      <c r="C4">
        <v>0</v>
      </c>
      <c r="D4">
        <v>0</v>
      </c>
      <c r="E4">
        <f t="shared" si="0"/>
        <v>9541</v>
      </c>
      <c r="F4">
        <v>10532</v>
      </c>
      <c r="G4">
        <v>506</v>
      </c>
      <c r="H4">
        <v>72</v>
      </c>
      <c r="I4">
        <v>0</v>
      </c>
      <c r="J4">
        <f>144+120</f>
        <v>264</v>
      </c>
      <c r="K4">
        <f t="shared" si="1"/>
        <v>842</v>
      </c>
      <c r="L4">
        <v>22272</v>
      </c>
      <c r="M4" s="19">
        <f t="shared" si="2"/>
        <v>0.42838541666666669</v>
      </c>
      <c r="N4" s="21">
        <f t="shared" si="3"/>
        <v>3.7805316091954026E-2</v>
      </c>
    </row>
    <row r="5" spans="1:15" x14ac:dyDescent="0.25">
      <c r="A5" t="s">
        <v>277</v>
      </c>
      <c r="B5">
        <v>9069</v>
      </c>
      <c r="C5">
        <v>0</v>
      </c>
      <c r="D5">
        <v>1503</v>
      </c>
      <c r="E5">
        <f t="shared" si="0"/>
        <v>10572</v>
      </c>
      <c r="F5">
        <v>1981</v>
      </c>
      <c r="G5">
        <v>0</v>
      </c>
      <c r="H5">
        <v>566</v>
      </c>
      <c r="I5">
        <v>0</v>
      </c>
      <c r="J5">
        <v>90</v>
      </c>
      <c r="K5">
        <f t="shared" si="1"/>
        <v>656</v>
      </c>
      <c r="L5">
        <v>12352</v>
      </c>
      <c r="M5" s="19">
        <f t="shared" si="2"/>
        <v>0.85589378238341973</v>
      </c>
      <c r="N5" s="21">
        <f t="shared" si="3"/>
        <v>5.3108808290155442E-2</v>
      </c>
    </row>
    <row r="6" spans="1:15" x14ac:dyDescent="0.25">
      <c r="A6" t="s">
        <v>278</v>
      </c>
      <c r="B6">
        <v>5426</v>
      </c>
      <c r="C6">
        <v>0</v>
      </c>
      <c r="D6">
        <v>2398</v>
      </c>
      <c r="E6">
        <f t="shared" si="0"/>
        <v>7824</v>
      </c>
      <c r="F6">
        <v>0</v>
      </c>
      <c r="G6">
        <v>0</v>
      </c>
      <c r="H6">
        <v>522</v>
      </c>
      <c r="I6">
        <v>0</v>
      </c>
      <c r="J6">
        <f>135+18</f>
        <v>153</v>
      </c>
      <c r="K6">
        <f t="shared" si="1"/>
        <v>675</v>
      </c>
      <c r="L6">
        <v>9619</v>
      </c>
      <c r="M6" s="19">
        <f t="shared" si="2"/>
        <v>0.81339016529784802</v>
      </c>
      <c r="N6" s="21">
        <f t="shared" si="3"/>
        <v>7.017361472086496E-2</v>
      </c>
    </row>
    <row r="7" spans="1:15" x14ac:dyDescent="0.25">
      <c r="A7" t="s">
        <v>279</v>
      </c>
      <c r="B7">
        <v>10222</v>
      </c>
      <c r="E7">
        <f t="shared" si="0"/>
        <v>10222</v>
      </c>
      <c r="F7">
        <v>1486</v>
      </c>
      <c r="G7">
        <v>0</v>
      </c>
      <c r="H7">
        <v>644</v>
      </c>
      <c r="J7">
        <f>28+28</f>
        <v>56</v>
      </c>
      <c r="K7">
        <f t="shared" si="1"/>
        <v>700</v>
      </c>
      <c r="L7">
        <v>13863</v>
      </c>
      <c r="M7" s="19">
        <f t="shared" si="2"/>
        <v>0.7373584361249369</v>
      </c>
      <c r="N7" s="21">
        <f t="shared" si="3"/>
        <v>5.0494121041621584E-2</v>
      </c>
    </row>
    <row r="8" spans="1:15" x14ac:dyDescent="0.25">
      <c r="A8" t="s">
        <v>295</v>
      </c>
      <c r="B8">
        <v>2200</v>
      </c>
      <c r="E8">
        <f t="shared" si="0"/>
        <v>2200</v>
      </c>
      <c r="G8">
        <v>96</v>
      </c>
      <c r="I8">
        <v>36</v>
      </c>
      <c r="K8">
        <f t="shared" si="1"/>
        <v>132</v>
      </c>
      <c r="L8">
        <f>150+3700</f>
        <v>3850</v>
      </c>
      <c r="M8" s="19">
        <f t="shared" si="2"/>
        <v>0.5714285714285714</v>
      </c>
      <c r="N8" s="21">
        <f t="shared" si="3"/>
        <v>3.4285714285714287E-2</v>
      </c>
      <c r="O8" t="s">
        <v>327</v>
      </c>
    </row>
  </sheetData>
  <pageMargins left="0.7" right="0.7" top="0.75" bottom="0.75" header="0.3" footer="0.3"/>
  <ignoredErrors>
    <ignoredError sqref="K5" formulaRange="1"/>
  </ignoredErrors>
  <legacy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O31"/>
  <sheetViews>
    <sheetView workbookViewId="0">
      <selection activeCell="F35" sqref="F35"/>
    </sheetView>
  </sheetViews>
  <sheetFormatPr defaultRowHeight="15" x14ac:dyDescent="0.25"/>
  <sheetData>
    <row r="2" spans="2:15" x14ac:dyDescent="0.25">
      <c r="B2" s="1" t="s">
        <v>314</v>
      </c>
    </row>
    <row r="3" spans="2:15" x14ac:dyDescent="0.25">
      <c r="B3" t="s">
        <v>301</v>
      </c>
      <c r="K3" t="s">
        <v>315</v>
      </c>
    </row>
    <row r="4" spans="2:15" x14ac:dyDescent="0.25">
      <c r="C4" t="s">
        <v>296</v>
      </c>
      <c r="E4">
        <v>27135</v>
      </c>
      <c r="K4" t="s">
        <v>316</v>
      </c>
      <c r="M4">
        <v>32869</v>
      </c>
    </row>
    <row r="5" spans="2:15" x14ac:dyDescent="0.25">
      <c r="C5" t="s">
        <v>297</v>
      </c>
      <c r="E5">
        <v>34280</v>
      </c>
      <c r="K5" t="s">
        <v>317</v>
      </c>
      <c r="M5">
        <v>14113</v>
      </c>
    </row>
    <row r="6" spans="2:15" x14ac:dyDescent="0.25">
      <c r="B6" t="s">
        <v>298</v>
      </c>
      <c r="E6">
        <v>11908</v>
      </c>
      <c r="K6" t="s">
        <v>318</v>
      </c>
      <c r="M6">
        <v>17660</v>
      </c>
    </row>
    <row r="7" spans="2:15" x14ac:dyDescent="0.25">
      <c r="B7" t="s">
        <v>299</v>
      </c>
      <c r="E7">
        <f>E5+E6</f>
        <v>46188</v>
      </c>
    </row>
    <row r="8" spans="2:15" x14ac:dyDescent="0.25">
      <c r="K8" t="s">
        <v>322</v>
      </c>
    </row>
    <row r="10" spans="2:15" x14ac:dyDescent="0.25">
      <c r="B10" t="s">
        <v>300</v>
      </c>
      <c r="K10" t="s">
        <v>319</v>
      </c>
    </row>
    <row r="11" spans="2:15" x14ac:dyDescent="0.25">
      <c r="C11" t="s">
        <v>302</v>
      </c>
      <c r="E11">
        <v>30387</v>
      </c>
      <c r="F11" t="s">
        <v>305</v>
      </c>
    </row>
    <row r="12" spans="2:15" x14ac:dyDescent="0.25">
      <c r="C12" t="s">
        <v>297</v>
      </c>
      <c r="E12">
        <v>31760</v>
      </c>
      <c r="M12" t="s">
        <v>320</v>
      </c>
      <c r="O12" t="s">
        <v>321</v>
      </c>
    </row>
    <row r="13" spans="2:15" x14ac:dyDescent="0.25">
      <c r="B13" t="s">
        <v>298</v>
      </c>
      <c r="E13">
        <v>13166</v>
      </c>
      <c r="K13" t="s">
        <v>316</v>
      </c>
      <c r="M13">
        <v>108</v>
      </c>
      <c r="O13">
        <v>109</v>
      </c>
    </row>
    <row r="14" spans="2:15" x14ac:dyDescent="0.25">
      <c r="B14" t="s">
        <v>299</v>
      </c>
      <c r="E14">
        <f>E12+E13</f>
        <v>44926</v>
      </c>
      <c r="K14" t="s">
        <v>317</v>
      </c>
      <c r="M14">
        <v>54</v>
      </c>
      <c r="O14">
        <v>55</v>
      </c>
    </row>
    <row r="15" spans="2:15" x14ac:dyDescent="0.25">
      <c r="K15" t="s">
        <v>318</v>
      </c>
      <c r="M15">
        <v>10</v>
      </c>
      <c r="O15">
        <v>7</v>
      </c>
    </row>
    <row r="16" spans="2:15" x14ac:dyDescent="0.25">
      <c r="B16" t="s">
        <v>303</v>
      </c>
    </row>
    <row r="17" spans="2:15" x14ac:dyDescent="0.25">
      <c r="K17" t="s">
        <v>323</v>
      </c>
    </row>
    <row r="18" spans="2:15" x14ac:dyDescent="0.25">
      <c r="B18" s="1" t="s">
        <v>304</v>
      </c>
    </row>
    <row r="19" spans="2:15" x14ac:dyDescent="0.25">
      <c r="E19" t="s">
        <v>306</v>
      </c>
      <c r="G19" t="s">
        <v>307</v>
      </c>
      <c r="K19" t="s">
        <v>324</v>
      </c>
    </row>
    <row r="20" spans="2:15" x14ac:dyDescent="0.25">
      <c r="B20" t="s">
        <v>308</v>
      </c>
      <c r="E20">
        <v>14595</v>
      </c>
      <c r="G20">
        <v>18181</v>
      </c>
    </row>
    <row r="21" spans="2:15" x14ac:dyDescent="0.25">
      <c r="B21" t="s">
        <v>309</v>
      </c>
      <c r="E21">
        <v>7094</v>
      </c>
      <c r="G21">
        <v>7543</v>
      </c>
      <c r="M21" t="s">
        <v>320</v>
      </c>
      <c r="O21" t="s">
        <v>321</v>
      </c>
    </row>
    <row r="22" spans="2:15" x14ac:dyDescent="0.25">
      <c r="B22" t="s">
        <v>310</v>
      </c>
      <c r="E22">
        <v>1213</v>
      </c>
      <c r="G22">
        <v>2756</v>
      </c>
      <c r="K22" t="s">
        <v>316</v>
      </c>
      <c r="M22" s="23">
        <f>(M13/(M13+O13))*M4</f>
        <v>16358.764976958526</v>
      </c>
      <c r="O22" s="23">
        <f>M4-M22</f>
        <v>16510.235023041474</v>
      </c>
    </row>
    <row r="23" spans="2:15" x14ac:dyDescent="0.25">
      <c r="B23" t="s">
        <v>311</v>
      </c>
      <c r="E23">
        <v>3996</v>
      </c>
      <c r="G23">
        <v>1659</v>
      </c>
      <c r="K23" t="s">
        <v>317</v>
      </c>
      <c r="M23" s="23">
        <f>(M14/(M14+O14))*M5</f>
        <v>6991.761467889909</v>
      </c>
      <c r="O23" s="23">
        <f>M5-M23</f>
        <v>7121.238532110091</v>
      </c>
    </row>
    <row r="24" spans="2:15" x14ac:dyDescent="0.25">
      <c r="B24" t="s">
        <v>312</v>
      </c>
      <c r="E24">
        <f>SUM(E20:E23)</f>
        <v>26898</v>
      </c>
      <c r="G24">
        <f>SUM(G20:G23)</f>
        <v>30139</v>
      </c>
      <c r="K24" t="s">
        <v>318</v>
      </c>
      <c r="M24" s="23">
        <f>(M15/(M15+O15))*M6</f>
        <v>10388.235294117647</v>
      </c>
      <c r="O24" s="23">
        <f>M6-M24</f>
        <v>7271.7647058823532</v>
      </c>
    </row>
    <row r="25" spans="2:15" x14ac:dyDescent="0.25">
      <c r="B25" t="s">
        <v>313</v>
      </c>
      <c r="E25">
        <v>267</v>
      </c>
      <c r="G25">
        <v>248</v>
      </c>
    </row>
    <row r="26" spans="2:15" x14ac:dyDescent="0.25">
      <c r="B26" t="s">
        <v>299</v>
      </c>
      <c r="E26">
        <f>E24+E25</f>
        <v>27165</v>
      </c>
      <c r="G26">
        <f>G24+G25</f>
        <v>30387</v>
      </c>
      <c r="K26" t="s">
        <v>312</v>
      </c>
      <c r="M26" s="23">
        <f>SUM(M22:M24)</f>
        <v>33738.761738966081</v>
      </c>
      <c r="O26" s="23">
        <f>SUM(O22:O24)</f>
        <v>30903.238261033919</v>
      </c>
    </row>
    <row r="28" spans="2:15" x14ac:dyDescent="0.25">
      <c r="B28" t="s">
        <v>303</v>
      </c>
    </row>
    <row r="30" spans="2:15" x14ac:dyDescent="0.25">
      <c r="B30" t="s">
        <v>325</v>
      </c>
    </row>
    <row r="31" spans="2:15" x14ac:dyDescent="0.25">
      <c r="B31" t="s">
        <v>326</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Deliveries to Republicans</vt:lpstr>
      <vt:lpstr>Deliveries to Nationalists</vt:lpstr>
      <vt:lpstr>Notes</vt:lpstr>
      <vt:lpstr>Scales of Weps Issuance</vt:lpstr>
      <vt:lpstr>Alpert Rep Strength</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FOTW</dc:creator>
  <cp:lastModifiedBy>FOTW</cp:lastModifiedBy>
  <dcterms:created xsi:type="dcterms:W3CDTF">2016-06-05T19:19:54Z</dcterms:created>
  <dcterms:modified xsi:type="dcterms:W3CDTF">2016-08-27T04:35:47Z</dcterms:modified>
</cp:coreProperties>
</file>